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2625" yWindow="1245" windowWidth="24720" windowHeight="16440"/>
  </bookViews>
  <sheets>
    <sheet name="ULTRA-MARIN 2022" sheetId="2" r:id="rId1"/>
  </sheets>
  <definedNames>
    <definedName name="_xlnm._FilterDatabase" localSheetId="0" hidden="1">'ULTRA-MARIN 2022'!$B$40:$J$103</definedName>
    <definedName name="_xlnm.Print_Titles" localSheetId="0">'ULTRA-MARIN 2022'!$10:$11</definedName>
    <definedName name="_xlnm.Print_Area" localSheetId="0">'ULTRA-MARIN 2022'!$A$10:$W$103</definedName>
  </definedNames>
  <calcPr calcId="145621"/>
  <customWorkbookViews>
    <customWorkbookView name="H.POUTEAU - Affichage personnalisé" guid="{3E769640-7821-11D4-97FB-00609747E0DB}" mergeInterval="0" personalView="1" maximized="1" windowWidth="796" windowHeight="438" activeSheetId="1" showComments="commIndAndComment"/>
    <customWorkbookView name="POUTEAU - Affichage personnalisé" guid="{D8E4A9E8-7CE6-433B-B78A-B45FA417B60A}" mergeInterval="0" personalView="1" maximized="1" windowWidth="1020" windowHeight="605" activeSheetId="2"/>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F40" i="2" l="1"/>
  <c r="F64" i="2" l="1"/>
  <c r="N65" i="2"/>
  <c r="N75" i="2"/>
  <c r="G75" i="2" s="1"/>
  <c r="L81" i="2"/>
  <c r="F81" i="2" s="1"/>
  <c r="L82" i="2"/>
  <c r="L54" i="2"/>
  <c r="F54" i="2" s="1"/>
  <c r="L53" i="2"/>
  <c r="F53" i="2" s="1"/>
  <c r="F60" i="2"/>
  <c r="N77" i="2"/>
  <c r="G77" i="2" s="1"/>
  <c r="F77" i="2"/>
  <c r="N79" i="2"/>
  <c r="O79" i="2" s="1"/>
  <c r="F79" i="2"/>
  <c r="N80" i="2"/>
  <c r="O80" i="2" s="1"/>
  <c r="F80" i="2"/>
  <c r="N72" i="2"/>
  <c r="O72" i="2" s="1"/>
  <c r="P72" i="2" s="1"/>
  <c r="N70" i="2"/>
  <c r="O70" i="2" s="1"/>
  <c r="F72" i="2"/>
  <c r="F70" i="2"/>
  <c r="N78" i="2"/>
  <c r="O78" i="2" s="1"/>
  <c r="F78" i="2"/>
  <c r="F21" i="2"/>
  <c r="N5" i="2"/>
  <c r="F82" i="2"/>
  <c r="N85" i="2"/>
  <c r="G85" i="2" s="1"/>
  <c r="N84" i="2"/>
  <c r="O84" i="2" s="1"/>
  <c r="P84" i="2" s="1"/>
  <c r="F85" i="2"/>
  <c r="F84" i="2"/>
  <c r="F88" i="2"/>
  <c r="F89" i="2"/>
  <c r="N88" i="2"/>
  <c r="G88" i="2" s="1"/>
  <c r="N82" i="2"/>
  <c r="O82" i="2" s="1"/>
  <c r="P82" i="2" s="1"/>
  <c r="N81" i="2"/>
  <c r="O81" i="2" s="1"/>
  <c r="P81" i="2" s="1"/>
  <c r="N64" i="2"/>
  <c r="G65" i="2" s="1"/>
  <c r="N63" i="2"/>
  <c r="O63" i="2" s="1"/>
  <c r="P63" i="2" s="1"/>
  <c r="F91" i="2"/>
  <c r="F93" i="2"/>
  <c r="F96" i="2"/>
  <c r="F98" i="2"/>
  <c r="N67" i="2"/>
  <c r="O67" i="2" s="1"/>
  <c r="P67" i="2" s="1"/>
  <c r="N68" i="2"/>
  <c r="N98" i="2"/>
  <c r="G98" i="2" s="1"/>
  <c r="N96" i="2"/>
  <c r="G96" i="2" s="1"/>
  <c r="N93" i="2"/>
  <c r="O93" i="2" s="1"/>
  <c r="P93" i="2" s="1"/>
  <c r="N91" i="2"/>
  <c r="O91" i="2" s="1"/>
  <c r="P91" i="2" s="1"/>
  <c r="N89" i="2"/>
  <c r="O89" i="2" s="1"/>
  <c r="P89" i="2" s="1"/>
  <c r="N87" i="2"/>
  <c r="N51" i="2"/>
  <c r="F56" i="2"/>
  <c r="N60" i="2"/>
  <c r="G60" i="2" s="1"/>
  <c r="N56" i="2"/>
  <c r="O56" i="2" s="1"/>
  <c r="N54" i="2"/>
  <c r="O54" i="2" s="1"/>
  <c r="N53" i="2"/>
  <c r="O53" i="2" s="1"/>
  <c r="N49" i="2"/>
  <c r="O49" i="2" s="1"/>
  <c r="N50" i="2"/>
  <c r="O50" i="2" s="1"/>
  <c r="P50" i="2" s="1"/>
  <c r="F50" i="2"/>
  <c r="N35" i="2"/>
  <c r="N47" i="2"/>
  <c r="G47" i="2" s="1"/>
  <c r="F47" i="2"/>
  <c r="F42" i="2"/>
  <c r="N44" i="2"/>
  <c r="G44" i="2" s="1"/>
  <c r="N42" i="2"/>
  <c r="O42" i="2" s="1"/>
  <c r="F44" i="2"/>
  <c r="N40" i="2"/>
  <c r="G40" i="2" s="1"/>
  <c r="N39" i="2"/>
  <c r="O39" i="2" s="1"/>
  <c r="F37" i="2"/>
  <c r="F30" i="2"/>
  <c r="N37" i="2"/>
  <c r="G37" i="2" s="1"/>
  <c r="N32" i="2"/>
  <c r="O32" i="2" s="1"/>
  <c r="N33" i="2"/>
  <c r="G33" i="2" s="1"/>
  <c r="F33" i="2"/>
  <c r="G64" i="2" l="1"/>
  <c r="G84" i="2"/>
  <c r="G78" i="2"/>
  <c r="H84" i="2"/>
  <c r="G93" i="2"/>
  <c r="O65" i="2"/>
  <c r="H93" i="2"/>
  <c r="G70" i="2"/>
  <c r="G72" i="2"/>
  <c r="G80" i="2"/>
  <c r="G79" i="2"/>
  <c r="H72" i="2"/>
  <c r="O75" i="2"/>
  <c r="H91" i="2"/>
  <c r="G91" i="2"/>
  <c r="G89" i="2"/>
  <c r="H89" i="2"/>
  <c r="O77" i="2"/>
  <c r="P79" i="2"/>
  <c r="H79" i="2" s="1"/>
  <c r="P80" i="2"/>
  <c r="H80" i="2" s="1"/>
  <c r="P70" i="2"/>
  <c r="H70" i="2" s="1"/>
  <c r="P78" i="2"/>
  <c r="H78" i="2" s="1"/>
  <c r="H82" i="2"/>
  <c r="G82" i="2"/>
  <c r="G81" i="2"/>
  <c r="H81" i="2"/>
  <c r="O85" i="2"/>
  <c r="O88" i="2"/>
  <c r="O64" i="2"/>
  <c r="O68" i="2"/>
  <c r="O98" i="2"/>
  <c r="O96" i="2"/>
  <c r="O87" i="2"/>
  <c r="P87" i="2" s="1"/>
  <c r="O51" i="2"/>
  <c r="P51" i="2" s="1"/>
  <c r="G49" i="2"/>
  <c r="G56" i="2"/>
  <c r="G50" i="2"/>
  <c r="H50" i="2"/>
  <c r="O60" i="2"/>
  <c r="P56" i="2"/>
  <c r="H56" i="2" s="1"/>
  <c r="G42" i="2"/>
  <c r="G54" i="2"/>
  <c r="P54" i="2"/>
  <c r="H54" i="2" s="1"/>
  <c r="P53" i="2"/>
  <c r="H53" i="2" s="1"/>
  <c r="G53" i="2"/>
  <c r="P49" i="2"/>
  <c r="H49" i="2" s="1"/>
  <c r="P39" i="2"/>
  <c r="H39" i="2" s="1"/>
  <c r="P32" i="2"/>
  <c r="H32" i="2" s="1"/>
  <c r="O35" i="2"/>
  <c r="O47" i="2"/>
  <c r="O44" i="2"/>
  <c r="P42" i="2"/>
  <c r="H42" i="2" s="1"/>
  <c r="O40" i="2"/>
  <c r="O37" i="2"/>
  <c r="O33" i="2"/>
  <c r="M5" i="2"/>
  <c r="N30" i="2"/>
  <c r="O30" i="2" s="1"/>
  <c r="N28" i="2"/>
  <c r="G28" i="2" s="1"/>
  <c r="F26" i="2"/>
  <c r="N26" i="2"/>
  <c r="O26" i="2" s="1"/>
  <c r="N25" i="2"/>
  <c r="O25" i="2" s="1"/>
  <c r="F23" i="2"/>
  <c r="F19" i="2"/>
  <c r="F17" i="2"/>
  <c r="N23" i="2"/>
  <c r="G23" i="2" s="1"/>
  <c r="N21" i="2"/>
  <c r="G21" i="2" s="1"/>
  <c r="N19" i="2"/>
  <c r="G19" i="2" s="1"/>
  <c r="N17" i="2"/>
  <c r="N15" i="2"/>
  <c r="O15" i="2" s="1"/>
  <c r="P15" i="2" s="1"/>
  <c r="F15" i="2"/>
  <c r="K5" i="2"/>
  <c r="P65" i="2" l="1"/>
  <c r="H65" i="2" s="1"/>
  <c r="N74" i="2"/>
  <c r="O74" i="2" s="1"/>
  <c r="N58" i="2"/>
  <c r="P88" i="2"/>
  <c r="H88" i="2"/>
  <c r="P68" i="2"/>
  <c r="H68" i="2" s="1"/>
  <c r="P85" i="2"/>
  <c r="H85" i="2" s="1"/>
  <c r="P96" i="2"/>
  <c r="H96" i="2" s="1"/>
  <c r="P98" i="2"/>
  <c r="H98" i="2" s="1"/>
  <c r="P77" i="2"/>
  <c r="H77" i="2" s="1"/>
  <c r="P75" i="2"/>
  <c r="H75" i="2" s="1"/>
  <c r="N57" i="2"/>
  <c r="G57" i="2" s="1"/>
  <c r="N59" i="2"/>
  <c r="P64" i="2"/>
  <c r="H64" i="2" s="1"/>
  <c r="N36" i="2"/>
  <c r="G36" i="2" s="1"/>
  <c r="N52" i="2"/>
  <c r="G52" i="2" s="1"/>
  <c r="N61" i="2"/>
  <c r="G61" i="2" s="1"/>
  <c r="N22" i="2"/>
  <c r="F58" i="2" s="1"/>
  <c r="H51" i="2"/>
  <c r="P25" i="2"/>
  <c r="H25" i="2" s="1"/>
  <c r="P60" i="2"/>
  <c r="H60" i="2" s="1"/>
  <c r="G26" i="2"/>
  <c r="O36" i="2"/>
  <c r="G25" i="2"/>
  <c r="O23" i="2"/>
  <c r="P23" i="2" s="1"/>
  <c r="H23" i="2" s="1"/>
  <c r="P37" i="2"/>
  <c r="H37" i="2" s="1"/>
  <c r="P35" i="2"/>
  <c r="H35" i="2" s="1"/>
  <c r="P44" i="2"/>
  <c r="H44" i="2" s="1"/>
  <c r="O17" i="2"/>
  <c r="P17" i="2" s="1"/>
  <c r="H17" i="2" s="1"/>
  <c r="O19" i="2"/>
  <c r="P19" i="2" s="1"/>
  <c r="P47" i="2"/>
  <c r="H47" i="2" s="1"/>
  <c r="P40" i="2"/>
  <c r="H40" i="2" s="1"/>
  <c r="O21" i="2"/>
  <c r="P21" i="2" s="1"/>
  <c r="H21" i="2" s="1"/>
  <c r="N31" i="2"/>
  <c r="N46" i="2"/>
  <c r="F46" i="2" s="1"/>
  <c r="N38" i="2"/>
  <c r="N29" i="2"/>
  <c r="P33" i="2"/>
  <c r="H33" i="2" s="1"/>
  <c r="O28" i="2"/>
  <c r="P28" i="2" s="1"/>
  <c r="P26" i="2"/>
  <c r="H26" i="2" s="1"/>
  <c r="P30" i="2"/>
  <c r="H30" i="2" s="1"/>
  <c r="G30" i="2"/>
  <c r="H15" i="2"/>
  <c r="G17" i="2"/>
  <c r="G15" i="2"/>
  <c r="L5" i="2"/>
  <c r="B4" i="2" s="1"/>
  <c r="G74" i="2" l="1"/>
  <c r="F74" i="2"/>
  <c r="P74" i="2"/>
  <c r="H74" i="2" s="1"/>
  <c r="F36" i="2"/>
  <c r="O58" i="2"/>
  <c r="G58" i="2"/>
  <c r="P58" i="2"/>
  <c r="H58" i="2" s="1"/>
  <c r="F22" i="2"/>
  <c r="F57" i="2"/>
  <c r="F31" i="2"/>
  <c r="F29" i="2"/>
  <c r="F66" i="2"/>
  <c r="O59" i="2"/>
  <c r="P59" i="2" s="1"/>
  <c r="O57" i="2"/>
  <c r="O22" i="2"/>
  <c r="P22" i="2" s="1"/>
  <c r="O52" i="2"/>
  <c r="F52" i="2"/>
  <c r="O61" i="2"/>
  <c r="F61" i="2"/>
  <c r="P36" i="2"/>
  <c r="H36" i="2" s="1"/>
  <c r="H28" i="2"/>
  <c r="O31" i="2"/>
  <c r="P31" i="2" s="1"/>
  <c r="H31" i="2" s="1"/>
  <c r="H19" i="2"/>
  <c r="G29" i="2"/>
  <c r="O29" i="2"/>
  <c r="F38" i="2"/>
  <c r="G38" i="2"/>
  <c r="O38" i="2"/>
  <c r="G31" i="2"/>
  <c r="G46" i="2"/>
  <c r="O46" i="2"/>
  <c r="J96" i="2"/>
  <c r="J89" i="2" s="1"/>
  <c r="J82" i="2" s="1"/>
  <c r="J75" i="2" s="1"/>
  <c r="J68" i="2" s="1"/>
  <c r="J61" i="2" s="1"/>
  <c r="J54" i="2" s="1"/>
  <c r="J47" i="2" s="1"/>
  <c r="J40" i="2" s="1"/>
  <c r="J33" i="2" s="1"/>
  <c r="J26" i="2" s="1"/>
  <c r="J19" i="2" s="1"/>
  <c r="J12" i="2" s="1"/>
  <c r="C13" i="2"/>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P57" i="2" l="1"/>
  <c r="H57" i="2" s="1"/>
  <c r="P61" i="2"/>
  <c r="H61" i="2" s="1"/>
  <c r="P52" i="2"/>
  <c r="H52" i="2" s="1"/>
  <c r="P38" i="2"/>
  <c r="H38" i="2" s="1"/>
  <c r="P29" i="2"/>
  <c r="H29" i="2" s="1"/>
  <c r="P46" i="2"/>
  <c r="H46" i="2" s="1"/>
</calcChain>
</file>

<file path=xl/comments1.xml><?xml version="1.0" encoding="utf-8"?>
<comments xmlns="http://schemas.openxmlformats.org/spreadsheetml/2006/main">
  <authors>
    <author>Denis Lapalus (Mon Epargne Online)</author>
  </authors>
  <commentList>
    <comment ref="A1" authorId="0">
      <text>
        <r>
          <rPr>
            <b/>
            <sz val="9"/>
            <color indexed="81"/>
            <rFont val="Calibri"/>
            <family val="2"/>
            <scheme val="minor"/>
          </rPr>
          <t>Ma vitesse de référence</t>
        </r>
        <r>
          <rPr>
            <sz val="9"/>
            <color indexed="81"/>
            <rFont val="Calibri"/>
            <family val="2"/>
            <scheme val="minor"/>
          </rPr>
          <t xml:space="preserve"> correspond à ma vitesse moyenne d'endurance, sur terrain plat, souhaitée pour l'entrainement ULTRA. Il s'agit de celle que j'ai indiquée dans le questionnaire ULTRA. Sur la base de cette vitesse indiquée, j'appartiens à un groupe d'athlètes de même niveau de vitesse d'endurance. (Cf  onglet GROUPES DE VITESSE).</t>
        </r>
        <r>
          <rPr>
            <sz val="9"/>
            <color indexed="81"/>
            <rFont val="Tahoma"/>
            <family val="2"/>
          </rPr>
          <t xml:space="preserve">
</t>
        </r>
      </text>
    </comment>
    <comment ref="B2" authorId="0">
      <text>
        <r>
          <rPr>
            <sz val="9"/>
            <color indexed="81"/>
            <rFont val="Calibri"/>
            <family val="2"/>
            <scheme val="minor"/>
          </rPr>
          <t xml:space="preserve">Ma </t>
        </r>
        <r>
          <rPr>
            <b/>
            <sz val="9"/>
            <color indexed="81"/>
            <rFont val="Calibri"/>
            <family val="2"/>
            <scheme val="minor"/>
          </rPr>
          <t>vitesse de référence</t>
        </r>
        <r>
          <rPr>
            <sz val="9"/>
            <color indexed="81"/>
            <rFont val="Calibri"/>
            <family val="2"/>
            <scheme val="minor"/>
          </rPr>
          <t xml:space="preserve"> correspond à ma vitesse moyenne d'endurance, sur terrain plat, souhaitée pour l'entrainement ULTRA. Il s'agit de celle que j'ai indiquée dans le questionnaire ULTRA. Sur la base de cette vitesse indiquée, j'appartiens à un groupe d'athlètes de même niveau de vitesse d'endurance. (Cf  onglet GROUPES DE VITESSE).</t>
        </r>
        <r>
          <rPr>
            <sz val="9"/>
            <color indexed="81"/>
            <rFont val="Tahoma"/>
            <family val="2"/>
          </rPr>
          <t xml:space="preserve">
</t>
        </r>
      </text>
    </comment>
    <comment ref="B9" authorId="0">
      <text>
        <r>
          <rPr>
            <sz val="9"/>
            <color indexed="81"/>
            <rFont val="Tahoma"/>
            <family val="2"/>
          </rPr>
          <t xml:space="preserve">J'indique ici </t>
        </r>
        <r>
          <rPr>
            <b/>
            <sz val="9"/>
            <color indexed="81"/>
            <rFont val="Tahoma"/>
            <family val="2"/>
          </rPr>
          <t xml:space="preserve">mon objectif personnel chronométrique </t>
        </r>
        <r>
          <rPr>
            <sz val="9"/>
            <color indexed="81"/>
            <rFont val="Tahoma"/>
            <family val="2"/>
          </rPr>
          <t xml:space="preserve">pour mon ULTRA, afin de me rappeler que rien n'est impossible. À chaque entraînement, je dois me convaincre de ma réussite. Never give up !
</t>
        </r>
      </text>
    </comment>
    <comment ref="D10" authorId="0">
      <text>
        <r>
          <rPr>
            <b/>
            <sz val="9"/>
            <color indexed="81"/>
            <rFont val="Calibri"/>
            <family val="2"/>
            <scheme val="minor"/>
          </rPr>
          <t>Niveau de fatigue : de 0 (totalement épuisé) à 100 (pleine forme). Purement indicatif, indicateur pouvant varier très fortement selon les athlètes. Notion indiqué via le "Body Charge" chez Garmin sur certaines montres. L'entraînement sur la fatigue permet de bénéficier d'une surcompensation lors des repos.</t>
        </r>
        <r>
          <rPr>
            <sz val="9"/>
            <color indexed="81"/>
            <rFont val="Tahoma"/>
            <family val="2"/>
          </rPr>
          <t xml:space="preserve">
</t>
        </r>
      </text>
    </comment>
    <comment ref="F40" authorId="0">
      <text>
        <r>
          <rPr>
            <sz val="9"/>
            <color indexed="81"/>
            <rFont val="Calibri"/>
            <family val="2"/>
            <scheme val="minor"/>
          </rPr>
          <t xml:space="preserve">Courses Club : </t>
        </r>
        <r>
          <rPr>
            <b/>
            <sz val="9"/>
            <color indexed="81"/>
            <rFont val="Calibri"/>
            <family val="2"/>
            <scheme val="minor"/>
          </rPr>
          <t>10k et Semi de Chelles</t>
        </r>
        <r>
          <rPr>
            <sz val="9"/>
            <color indexed="81"/>
            <rFont val="Calibri"/>
            <family val="2"/>
            <scheme val="minor"/>
          </rPr>
          <t>. Participation à une de ces courses possible pour les Ultras. Le groupe fera l'A/R à Chelles en vitesse endurance.</t>
        </r>
      </text>
    </comment>
  </commentList>
</comments>
</file>

<file path=xl/sharedStrings.xml><?xml version="1.0" encoding="utf-8"?>
<sst xmlns="http://schemas.openxmlformats.org/spreadsheetml/2006/main" count="196" uniqueCount="75">
  <si>
    <t>Mardi</t>
  </si>
  <si>
    <t>Mercredi</t>
  </si>
  <si>
    <t>Jeudi</t>
  </si>
  <si>
    <t>Samedi</t>
  </si>
  <si>
    <t>Dimanche</t>
  </si>
  <si>
    <t>Lundi</t>
  </si>
  <si>
    <t>Vendredi</t>
  </si>
  <si>
    <t>Travail spécifique</t>
  </si>
  <si>
    <t>Préparation</t>
  </si>
  <si>
    <t>Reprise</t>
  </si>
  <si>
    <t>Sortie 3h00 Run &amp; Bike</t>
  </si>
  <si>
    <t>ULTRA MARIN 2022</t>
  </si>
  <si>
    <t>Relachement</t>
  </si>
  <si>
    <t>Durée effort CAP</t>
  </si>
  <si>
    <t>COURSE</t>
  </si>
  <si>
    <t>14h00 départ Raid 100km / 18h00 Grand Raid 175 km</t>
  </si>
  <si>
    <t>17h00 départ Trail 56 km</t>
  </si>
  <si>
    <t>8h00 départ Trail 34 km</t>
  </si>
  <si>
    <t>Etat de fatigue</t>
  </si>
  <si>
    <t>🏁</t>
  </si>
  <si>
    <t>Hydratation</t>
  </si>
  <si>
    <t>Thèmes abordés</t>
  </si>
  <si>
    <t>Regénération</t>
  </si>
  <si>
    <t>D+</t>
  </si>
  <si>
    <t>♨</t>
  </si>
  <si>
    <t>Briefing</t>
  </si>
  <si>
    <t>🚲</t>
  </si>
  <si>
    <t>Fat.</t>
  </si>
  <si>
    <t>km/h</t>
  </si>
  <si>
    <t>Distance à parcourir estimée</t>
  </si>
  <si>
    <t>F. Vitesse</t>
  </si>
  <si>
    <t>Vitesse pondérée</t>
  </si>
  <si>
    <t>km</t>
  </si>
  <si>
    <t>heures</t>
  </si>
  <si>
    <t>min</t>
  </si>
  <si>
    <t>sec</t>
  </si>
  <si>
    <t>😌</t>
  </si>
  <si>
    <t>: Sortie nocturne</t>
  </si>
  <si>
    <t>🌘</t>
  </si>
  <si>
    <t>Pleine forme</t>
  </si>
  <si>
    <t>Epuisé.e</t>
  </si>
  <si>
    <t>6 km</t>
  </si>
  <si>
    <t>8 km</t>
  </si>
  <si>
    <t>Allure principale théorique</t>
  </si>
  <si>
    <t>4 km</t>
  </si>
  <si>
    <t>10 x 400 m, récupération 1 minute</t>
  </si>
  <si>
    <t>2 x (6 x 300) récupération 40 secondes, récupération 2 minutes entre séries</t>
  </si>
  <si>
    <t xml:space="preserve"> 2 x 15 minutes, récupération de 3 minutes </t>
  </si>
  <si>
    <t>: Échauffement, de 15 à 30 minutes, 10 minutes récupération après séance</t>
  </si>
  <si>
    <t xml:space="preserve"> 2 x 20 minutes, récupération de 3 minutes </t>
  </si>
  <si>
    <t>Marathon Marne &amp; Gondoire</t>
  </si>
  <si>
    <t>42 km</t>
  </si>
  <si>
    <t xml:space="preserve">A propos de l'état de fatigue : indicateur de forme, pour les adeptes de montres connectées, cela s'apparente au "Body Charge" sur Garmin. Le principe d'un entraînement pour un ULTRA est d'effectuer des sorties en état de fatigue, puis de laisser son corps au repos afin de bénéficier d'un effet de surcomprensation (semaines de regénération). </t>
  </si>
  <si>
    <t>Alimentation</t>
  </si>
  <si>
    <t>Gestion de crise</t>
  </si>
  <si>
    <t>Mental</t>
  </si>
  <si>
    <t>fartleck 1' + 2' + 3' + 4' + 4' + 3' + 2' + 1'  récupération active moitié du temps</t>
  </si>
  <si>
    <t>Prep. Mentale</t>
  </si>
  <si>
    <t>4 x 2000 m, récupération 1min 30 secondes</t>
  </si>
  <si>
    <t>12 x 400 m, récupération 1 minute</t>
  </si>
  <si>
    <t>4,8 km</t>
  </si>
  <si>
    <t>3 x 2000m  récupération: 1'30</t>
  </si>
  <si>
    <t>Cheverny</t>
  </si>
  <si>
    <t>Matériel</t>
  </si>
  <si>
    <t>Durée</t>
  </si>
  <si>
    <t>Sommeil</t>
  </si>
  <si>
    <t>[info : point le plus bas de la forme de l'athlète]</t>
  </si>
  <si>
    <r>
      <t xml:space="preserve">: Sortie </t>
    </r>
    <r>
      <rPr>
        <b/>
        <sz val="10"/>
        <rFont val="Arial"/>
        <family val="2"/>
      </rPr>
      <t>Rando/Course</t>
    </r>
    <r>
      <rPr>
        <sz val="10"/>
        <rFont val="Arial"/>
        <family val="2"/>
      </rPr>
      <t xml:space="preserve"> en conditions de course, sac à dos, tenue, ravitos, etc. [Alternance Marche Sportive/Course à pied possible]</t>
    </r>
  </si>
  <si>
    <t>👉</t>
  </si>
  <si>
    <t xml:space="preserve">Mon allure de référence est donc de : </t>
  </si>
  <si>
    <t>J'indique ma vitesse de référence :</t>
  </si>
  <si>
    <t>Ma distance  de course</t>
  </si>
  <si>
    <t>Mon rappel d'objectif chrono</t>
  </si>
  <si>
    <t>: Activité complémentaire (vélo, natation, crossfit, etc.), durée à adapter en fonction de l'activité. Ex: 60 min vélo = 30 min de crossfit</t>
  </si>
  <si>
    <t>: Endurance mentale, activité à réaliser seul.e, en dehors d'un groupe soutien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</si>
</sst>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mm"/>
    <numFmt numFmtId="165" formatCode="d\-mmm\-yy"/>
  </numFmts>
  <fonts count="24" x14ac:knownFonts="1">
    <font>
      <sz val="10"/>
      <name val="Arial"/>
    </font>
    <font>
      <sz val="10"/>
      <name val="Arial"/>
      <family val="2"/>
    </font>
    <font>
      <b/>
      <sz val="12"/>
      <name val="Arial"/>
      <family val="2"/>
    </font>
    <font>
      <b/>
      <sz val="10"/>
      <name val="Arial"/>
      <family val="2"/>
    </font>
    <font>
      <i/>
      <sz val="10"/>
      <name val="Arial"/>
      <family val="2"/>
    </font>
    <font>
      <sz val="10"/>
      <color indexed="10"/>
      <name val="Arial"/>
      <family val="2"/>
    </font>
    <font>
      <b/>
      <sz val="10"/>
      <color rgb="FFFF0000"/>
      <name val="Arial"/>
      <family val="2"/>
    </font>
    <font>
      <b/>
      <sz val="8"/>
      <name val="Bahnschrift"/>
      <family val="2"/>
    </font>
    <font>
      <sz val="8"/>
      <name val="Bahnschrift"/>
      <family val="2"/>
    </font>
    <font>
      <b/>
      <sz val="12"/>
      <color theme="0"/>
      <name val="Arial"/>
      <family val="2"/>
    </font>
    <font>
      <sz val="10"/>
      <color theme="0"/>
      <name val="Arial"/>
      <family val="2"/>
    </font>
    <font>
      <b/>
      <sz val="8"/>
      <color theme="0"/>
      <name val="Arial"/>
      <family val="2"/>
    </font>
    <font>
      <sz val="11"/>
      <color rgb="FF4D5156"/>
      <name val="Arial"/>
      <family val="2"/>
    </font>
    <font>
      <sz val="11"/>
      <color theme="5"/>
      <name val="Arial"/>
      <family val="2"/>
    </font>
    <font>
      <b/>
      <sz val="10"/>
      <color theme="0"/>
      <name val="Arial"/>
      <family val="2"/>
    </font>
    <font>
      <sz val="11"/>
      <color rgb="FF00B050"/>
      <name val="Arial"/>
      <family val="2"/>
    </font>
    <font>
      <i/>
      <sz val="8"/>
      <name val="Arial"/>
      <family val="2"/>
    </font>
    <font>
      <sz val="10"/>
      <color theme="1"/>
      <name val="Arial"/>
      <family val="2"/>
    </font>
    <font>
      <sz val="17"/>
      <color rgb="FF333333"/>
      <name val="Times New Roman"/>
      <family val="1"/>
    </font>
    <font>
      <sz val="9"/>
      <color indexed="81"/>
      <name val="Tahoma"/>
      <family val="2"/>
    </font>
    <font>
      <b/>
      <sz val="9"/>
      <color indexed="81"/>
      <name val="Tahoma"/>
      <family val="2"/>
    </font>
    <font>
      <sz val="9"/>
      <color indexed="81"/>
      <name val="Calibri"/>
      <family val="2"/>
      <scheme val="minor"/>
    </font>
    <font>
      <b/>
      <sz val="9"/>
      <color indexed="81"/>
      <name val="Calibri"/>
      <family val="2"/>
      <scheme val="minor"/>
    </font>
    <font>
      <b/>
      <sz val="9"/>
      <color rgb="FFFF0000"/>
      <name val="Arial"/>
      <family val="2"/>
    </font>
  </fonts>
  <fills count="19">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rgb="FFFFFF00"/>
        <bgColor indexed="64"/>
      </patternFill>
    </fill>
    <fill>
      <patternFill patternType="solid">
        <fgColor rgb="FF00B05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1"/>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00000"/>
        <bgColor indexed="64"/>
      </patternFill>
    </fill>
    <fill>
      <patternFill patternType="solid">
        <fgColor rgb="FFFFFF99"/>
        <bgColor indexed="64"/>
      </patternFill>
    </fill>
    <fill>
      <patternFill patternType="solid">
        <fgColor theme="0"/>
        <bgColor indexed="64"/>
      </patternFill>
    </fill>
  </fills>
  <borders count="1">
    <border>
      <left/>
      <right/>
      <top/>
      <bottom/>
      <diagonal/>
    </border>
  </borders>
  <cellStyleXfs count="1">
    <xf numFmtId="0" fontId="0" fillId="0" borderId="0"/>
  </cellStyleXfs>
  <cellXfs count="149">
    <xf numFmtId="0" fontId="0" fillId="0" borderId="0" xfId="0"/>
    <xf numFmtId="164" fontId="0" fillId="0" borderId="0" xfId="0" applyNumberFormat="1"/>
    <xf numFmtId="165" fontId="0" fillId="0" borderId="0" xfId="0" applyNumberFormat="1"/>
    <xf numFmtId="164" fontId="0" fillId="0" borderId="0" xfId="0" applyNumberFormat="1" applyFill="1"/>
    <xf numFmtId="165" fontId="0" fillId="0" borderId="0" xfId="0" applyNumberFormat="1" applyFill="1"/>
    <xf numFmtId="0" fontId="0" fillId="0" borderId="0" xfId="0" applyFill="1"/>
    <xf numFmtId="0" fontId="1" fillId="0" borderId="0" xfId="0" applyFont="1" applyFill="1"/>
    <xf numFmtId="165" fontId="0" fillId="2" borderId="0" xfId="0" applyNumberFormat="1" applyFill="1" applyBorder="1"/>
    <xf numFmtId="0" fontId="0" fillId="0" borderId="0" xfId="0" applyFill="1" applyBorder="1"/>
    <xf numFmtId="0" fontId="1" fillId="0" borderId="0" xfId="0" applyFont="1" applyFill="1" applyBorder="1"/>
    <xf numFmtId="165" fontId="0" fillId="0" borderId="0" xfId="0" applyNumberFormat="1" applyFill="1" applyBorder="1"/>
    <xf numFmtId="164" fontId="0" fillId="0" borderId="0" xfId="0" applyNumberFormat="1" applyFill="1" applyBorder="1"/>
    <xf numFmtId="164" fontId="0" fillId="2" borderId="0" xfId="0" applyNumberFormat="1" applyFill="1" applyBorder="1"/>
    <xf numFmtId="0" fontId="0" fillId="2" borderId="0" xfId="0" applyFill="1" applyBorder="1" applyAlignment="1">
      <alignment horizontal="center"/>
    </xf>
    <xf numFmtId="0" fontId="1" fillId="2" borderId="0" xfId="0" applyFont="1" applyFill="1" applyBorder="1"/>
    <xf numFmtId="0" fontId="1" fillId="0" borderId="0" xfId="0" applyFont="1"/>
    <xf numFmtId="0" fontId="1" fillId="0" borderId="0" xfId="0" applyFont="1" applyAlignment="1">
      <alignment horizontal="center"/>
    </xf>
    <xf numFmtId="0" fontId="1" fillId="0" borderId="0" xfId="0" applyFont="1" applyFill="1" applyBorder="1" applyAlignment="1">
      <alignment horizontal="center"/>
    </xf>
    <xf numFmtId="0" fontId="1" fillId="2" borderId="0" xfId="0" applyFont="1" applyFill="1" applyBorder="1" applyAlignment="1">
      <alignment horizontal="center"/>
    </xf>
    <xf numFmtId="0" fontId="1" fillId="0" borderId="0" xfId="0" applyFont="1" applyFill="1" applyBorder="1" applyAlignment="1">
      <alignment horizontal="center" vertical="center"/>
    </xf>
    <xf numFmtId="0" fontId="1" fillId="0" borderId="0" xfId="0" applyFont="1" applyFill="1" applyAlignment="1">
      <alignment horizontal="center"/>
    </xf>
    <xf numFmtId="0" fontId="4" fillId="0" borderId="0" xfId="0" applyFont="1"/>
    <xf numFmtId="164" fontId="0" fillId="2" borderId="0" xfId="0" applyNumberFormat="1" applyFill="1"/>
    <xf numFmtId="0" fontId="1" fillId="2" borderId="0" xfId="0" applyFont="1" applyFill="1" applyAlignment="1">
      <alignment horizontal="center"/>
    </xf>
    <xf numFmtId="0" fontId="0" fillId="2" borderId="0" xfId="0" applyFill="1"/>
    <xf numFmtId="0" fontId="5" fillId="0" borderId="0" xfId="0" applyFont="1" applyFill="1" applyBorder="1"/>
    <xf numFmtId="164" fontId="2" fillId="3" borderId="0" xfId="0" applyNumberFormat="1" applyFont="1" applyFill="1" applyAlignment="1">
      <alignment horizontal="center" vertical="center"/>
    </xf>
    <xf numFmtId="0" fontId="0" fillId="4" borderId="0" xfId="0" applyFill="1"/>
    <xf numFmtId="0" fontId="0" fillId="0" borderId="0" xfId="0" applyAlignment="1">
      <alignment horizontal="center" vertical="center"/>
    </xf>
    <xf numFmtId="0" fontId="0" fillId="8" borderId="0" xfId="0" applyFill="1"/>
    <xf numFmtId="0" fontId="0" fillId="9" borderId="0" xfId="0" applyFill="1"/>
    <xf numFmtId="0" fontId="0" fillId="11" borderId="0" xfId="0" applyFill="1"/>
    <xf numFmtId="0" fontId="0" fillId="7" borderId="0" xfId="0" applyFill="1"/>
    <xf numFmtId="0" fontId="0" fillId="6" borderId="0" xfId="0" applyFill="1"/>
    <xf numFmtId="0" fontId="0" fillId="13" borderId="0" xfId="0" applyFill="1"/>
    <xf numFmtId="0" fontId="0" fillId="5" borderId="0" xfId="0" applyFill="1"/>
    <xf numFmtId="0" fontId="0" fillId="14" borderId="0" xfId="0" applyFill="1"/>
    <xf numFmtId="0" fontId="0" fillId="15" borderId="0" xfId="0" applyFill="1"/>
    <xf numFmtId="0" fontId="0" fillId="16" borderId="0" xfId="0" applyFill="1"/>
    <xf numFmtId="0" fontId="3" fillId="0" borderId="0" xfId="0" applyFont="1"/>
    <xf numFmtId="0" fontId="0" fillId="0" borderId="0" xfId="0" applyNumberFormat="1" applyFill="1"/>
    <xf numFmtId="0" fontId="1" fillId="17" borderId="0" xfId="0" applyFont="1" applyFill="1"/>
    <xf numFmtId="165" fontId="1" fillId="2" borderId="0" xfId="0" applyNumberFormat="1" applyFont="1" applyFill="1" applyBorder="1" applyAlignment="1">
      <alignment horizontal="center"/>
    </xf>
    <xf numFmtId="165" fontId="1" fillId="2" borderId="0" xfId="0" applyNumberFormat="1" applyFont="1" applyFill="1"/>
    <xf numFmtId="0" fontId="0" fillId="17" borderId="0" xfId="0" applyFill="1"/>
    <xf numFmtId="164" fontId="0" fillId="17" borderId="0" xfId="0" applyNumberFormat="1" applyFill="1"/>
    <xf numFmtId="164" fontId="2" fillId="17" borderId="0" xfId="0" applyNumberFormat="1" applyFont="1" applyFill="1" applyAlignment="1">
      <alignment horizontal="center" vertical="center"/>
    </xf>
    <xf numFmtId="0" fontId="0" fillId="17" borderId="0" xfId="0" applyNumberFormat="1" applyFill="1"/>
    <xf numFmtId="165" fontId="0" fillId="17" borderId="0" xfId="0" applyNumberFormat="1" applyFill="1"/>
    <xf numFmtId="0" fontId="1" fillId="17" borderId="0" xfId="0" applyFont="1" applyFill="1" applyAlignment="1">
      <alignment horizontal="center"/>
    </xf>
    <xf numFmtId="0" fontId="0" fillId="5" borderId="0" xfId="0" applyNumberFormat="1" applyFill="1"/>
    <xf numFmtId="0" fontId="1" fillId="5" borderId="0" xfId="0" applyFont="1" applyFill="1"/>
    <xf numFmtId="0" fontId="1" fillId="5" borderId="0" xfId="0" applyFont="1" applyFill="1" applyAlignment="1">
      <alignment horizontal="center"/>
    </xf>
    <xf numFmtId="164" fontId="10" fillId="5" borderId="0" xfId="0" applyNumberFormat="1" applyFont="1" applyFill="1"/>
    <xf numFmtId="165" fontId="10" fillId="5" borderId="0" xfId="0" applyNumberFormat="1" applyFont="1" applyFill="1"/>
    <xf numFmtId="164" fontId="10" fillId="5" borderId="0" xfId="0" applyNumberFormat="1" applyFont="1" applyFill="1" applyBorder="1"/>
    <xf numFmtId="165" fontId="10" fillId="5" borderId="0" xfId="0" applyNumberFormat="1" applyFont="1" applyFill="1" applyBorder="1"/>
    <xf numFmtId="0" fontId="10" fillId="5" borderId="0" xfId="0" applyFont="1" applyFill="1" applyBorder="1" applyAlignment="1">
      <alignment horizontal="center"/>
    </xf>
    <xf numFmtId="0" fontId="12" fillId="0" borderId="0" xfId="0" applyFont="1" applyAlignment="1">
      <alignment horizontal="center"/>
    </xf>
    <xf numFmtId="0" fontId="13" fillId="0" borderId="0" xfId="0" applyFont="1" applyAlignment="1">
      <alignment horizontal="center"/>
    </xf>
    <xf numFmtId="164" fontId="14" fillId="5" borderId="0" xfId="0" applyNumberFormat="1" applyFont="1" applyFill="1"/>
    <xf numFmtId="165" fontId="14" fillId="5" borderId="0" xfId="0" applyNumberFormat="1" applyFont="1" applyFill="1"/>
    <xf numFmtId="0" fontId="14" fillId="5" borderId="0" xfId="0" applyFont="1" applyFill="1" applyBorder="1" applyAlignment="1">
      <alignment horizontal="center" vertical="center"/>
    </xf>
    <xf numFmtId="0" fontId="14" fillId="5" borderId="0" xfId="0" applyFont="1" applyFill="1" applyAlignment="1">
      <alignment horizontal="center"/>
    </xf>
    <xf numFmtId="0" fontId="14" fillId="5" borderId="0" xfId="0" applyFont="1" applyFill="1"/>
    <xf numFmtId="0" fontId="14" fillId="5" borderId="0" xfId="0" applyFont="1" applyFill="1" applyBorder="1" applyAlignment="1">
      <alignment horizontal="center"/>
    </xf>
    <xf numFmtId="164" fontId="14" fillId="5" borderId="0" xfId="0" applyNumberFormat="1" applyFont="1" applyFill="1" applyBorder="1"/>
    <xf numFmtId="165" fontId="14" fillId="5" borderId="0" xfId="0" applyNumberFormat="1" applyFont="1" applyFill="1" applyBorder="1"/>
    <xf numFmtId="0" fontId="15" fillId="0" borderId="0" xfId="0" applyFont="1" applyAlignment="1">
      <alignment horizontal="center"/>
    </xf>
    <xf numFmtId="164" fontId="0" fillId="17" borderId="0" xfId="0" applyNumberFormat="1" applyFill="1" applyBorder="1"/>
    <xf numFmtId="165" fontId="0" fillId="17" borderId="0" xfId="0" applyNumberFormat="1" applyFill="1" applyBorder="1"/>
    <xf numFmtId="0" fontId="1" fillId="17" borderId="0" xfId="0" applyFont="1" applyFill="1" applyBorder="1" applyAlignment="1">
      <alignment horizontal="center"/>
    </xf>
    <xf numFmtId="0" fontId="0" fillId="17" borderId="0" xfId="0" applyFill="1" applyBorder="1" applyAlignment="1">
      <alignment horizontal="center"/>
    </xf>
    <xf numFmtId="0" fontId="3" fillId="17" borderId="0" xfId="0" applyFont="1" applyFill="1" applyBorder="1"/>
    <xf numFmtId="0" fontId="0" fillId="17" borderId="0" xfId="0" applyFill="1" applyBorder="1"/>
    <xf numFmtId="0" fontId="1" fillId="17" borderId="0" xfId="0" applyFont="1" applyFill="1" applyBorder="1"/>
    <xf numFmtId="1" fontId="0" fillId="0" borderId="0" xfId="0" applyNumberFormat="1"/>
    <xf numFmtId="0" fontId="3" fillId="17" borderId="0" xfId="0" applyFont="1" applyFill="1" applyBorder="1" applyAlignment="1">
      <alignment horizontal="center"/>
    </xf>
    <xf numFmtId="0" fontId="1" fillId="12" borderId="0" xfId="0" applyFont="1" applyFill="1" applyBorder="1" applyAlignment="1"/>
    <xf numFmtId="0" fontId="3" fillId="12" borderId="0" xfId="0" applyFont="1" applyFill="1" applyBorder="1" applyAlignment="1">
      <alignment horizontal="left"/>
    </xf>
    <xf numFmtId="0" fontId="4" fillId="0" borderId="0" xfId="0" applyFont="1" applyFill="1" applyAlignment="1">
      <alignment horizontal="center"/>
    </xf>
    <xf numFmtId="0" fontId="16" fillId="0" borderId="0" xfId="0" applyFont="1" applyFill="1" applyBorder="1" applyAlignment="1">
      <alignment wrapText="1"/>
    </xf>
    <xf numFmtId="0" fontId="1" fillId="17" borderId="0" xfId="0" applyFont="1" applyFill="1" applyAlignment="1">
      <alignment horizontal="center" vertical="center" wrapText="1"/>
    </xf>
    <xf numFmtId="0" fontId="16" fillId="17" borderId="0" xfId="0" applyFont="1" applyFill="1"/>
    <xf numFmtId="0" fontId="4" fillId="17" borderId="0" xfId="0" applyFont="1" applyFill="1" applyAlignment="1">
      <alignment horizontal="center"/>
    </xf>
    <xf numFmtId="164" fontId="0" fillId="17" borderId="0" xfId="0" applyNumberFormat="1" applyFill="1" applyBorder="1" applyAlignment="1">
      <alignment horizontal="left" vertical="center"/>
    </xf>
    <xf numFmtId="0" fontId="0" fillId="17" borderId="0" xfId="0" applyNumberFormat="1" applyFill="1" applyAlignment="1">
      <alignment horizontal="center"/>
    </xf>
    <xf numFmtId="0" fontId="1" fillId="17" borderId="0" xfId="0" applyFont="1" applyFill="1" applyBorder="1" applyAlignment="1">
      <alignment horizontal="center" vertical="center"/>
    </xf>
    <xf numFmtId="0" fontId="0" fillId="17" borderId="0" xfId="0" applyFill="1" applyBorder="1" applyAlignment="1">
      <alignment horizontal="center" vertical="center"/>
    </xf>
    <xf numFmtId="0" fontId="15" fillId="17" borderId="0" xfId="0" applyFont="1" applyFill="1" applyAlignment="1">
      <alignment horizontal="center"/>
    </xf>
    <xf numFmtId="0" fontId="13" fillId="17" borderId="0" xfId="0" applyFont="1" applyFill="1" applyAlignment="1">
      <alignment horizontal="center"/>
    </xf>
    <xf numFmtId="0" fontId="3" fillId="17" borderId="0" xfId="0" applyFont="1" applyFill="1" applyBorder="1" applyAlignment="1">
      <alignment horizontal="left"/>
    </xf>
    <xf numFmtId="0" fontId="5" fillId="17" borderId="0" xfId="0" applyFont="1" applyFill="1" applyBorder="1" applyAlignment="1">
      <alignment horizontal="center"/>
    </xf>
    <xf numFmtId="0" fontId="6" fillId="17" borderId="0" xfId="0" applyFont="1" applyFill="1" applyBorder="1" applyAlignment="1">
      <alignment horizontal="left" vertical="center"/>
    </xf>
    <xf numFmtId="165" fontId="0" fillId="17" borderId="0" xfId="0" applyNumberFormat="1" applyFill="1" applyBorder="1" applyAlignment="1">
      <alignment horizontal="center" vertical="center"/>
    </xf>
    <xf numFmtId="164" fontId="0" fillId="18" borderId="0" xfId="0" applyNumberFormat="1" applyFill="1" applyBorder="1"/>
    <xf numFmtId="165" fontId="1" fillId="18" borderId="0" xfId="0" applyNumberFormat="1" applyFont="1" applyFill="1" applyBorder="1"/>
    <xf numFmtId="0" fontId="16" fillId="17" borderId="0" xfId="0" applyFont="1" applyFill="1" applyBorder="1" applyAlignment="1">
      <alignment wrapText="1"/>
    </xf>
    <xf numFmtId="0" fontId="12" fillId="17" borderId="0" xfId="0" applyFont="1" applyFill="1" applyAlignment="1">
      <alignment horizontal="center"/>
    </xf>
    <xf numFmtId="0" fontId="6" fillId="17" borderId="0" xfId="0" applyFont="1" applyFill="1" applyAlignment="1">
      <alignment horizontal="left" vertical="center" wrapText="1"/>
    </xf>
    <xf numFmtId="0" fontId="17" fillId="2" borderId="0" xfId="0" applyFont="1" applyFill="1" applyBorder="1" applyAlignment="1">
      <alignment horizontal="center"/>
    </xf>
    <xf numFmtId="0" fontId="16" fillId="0" borderId="0" xfId="0" applyFont="1" applyFill="1"/>
    <xf numFmtId="0" fontId="0" fillId="4" borderId="0" xfId="0" applyFill="1" applyAlignment="1">
      <alignment vertical="center"/>
    </xf>
    <xf numFmtId="164" fontId="2" fillId="4" borderId="0" xfId="0" applyNumberFormat="1" applyFont="1" applyFill="1" applyAlignment="1">
      <alignment horizontal="center" vertical="center"/>
    </xf>
    <xf numFmtId="0" fontId="1" fillId="4" borderId="0" xfId="0" applyFont="1" applyFill="1" applyAlignment="1">
      <alignment vertical="center"/>
    </xf>
    <xf numFmtId="0" fontId="16" fillId="0" borderId="0" xfId="0" applyFont="1"/>
    <xf numFmtId="0" fontId="4" fillId="0" borderId="0" xfId="0" applyFont="1" applyFill="1"/>
    <xf numFmtId="0" fontId="0" fillId="13" borderId="0" xfId="0" applyFill="1" applyBorder="1" applyAlignment="1"/>
    <xf numFmtId="165" fontId="0" fillId="13" borderId="0" xfId="0" applyNumberFormat="1" applyFill="1"/>
    <xf numFmtId="0" fontId="1" fillId="13" borderId="0" xfId="0" applyFont="1" applyFill="1" applyAlignment="1">
      <alignment horizontal="center"/>
    </xf>
    <xf numFmtId="0" fontId="1" fillId="13" borderId="0" xfId="0" applyFont="1" applyFill="1"/>
    <xf numFmtId="0" fontId="15" fillId="13" borderId="0" xfId="0" applyFont="1" applyFill="1" applyAlignment="1">
      <alignment horizontal="center"/>
    </xf>
    <xf numFmtId="0" fontId="18" fillId="13" borderId="0" xfId="0" applyFont="1" applyFill="1"/>
    <xf numFmtId="0" fontId="0" fillId="13" borderId="0" xfId="0" applyFill="1" applyBorder="1"/>
    <xf numFmtId="0" fontId="16" fillId="13" borderId="0" xfId="0" applyFont="1" applyFill="1"/>
    <xf numFmtId="165" fontId="0" fillId="13" borderId="0" xfId="0" applyNumberFormat="1" applyFill="1" applyBorder="1"/>
    <xf numFmtId="0" fontId="13" fillId="0" borderId="0" xfId="0" applyFont="1" applyBorder="1" applyAlignment="1">
      <alignment horizontal="center"/>
    </xf>
    <xf numFmtId="0" fontId="1" fillId="0" borderId="0" xfId="0" applyFont="1" applyBorder="1"/>
    <xf numFmtId="0" fontId="1" fillId="0" borderId="0" xfId="0" applyFont="1" applyBorder="1" applyAlignment="1">
      <alignment horizontal="center"/>
    </xf>
    <xf numFmtId="0" fontId="15" fillId="0" borderId="0" xfId="0" applyFont="1" applyBorder="1" applyAlignment="1">
      <alignment horizontal="center"/>
    </xf>
    <xf numFmtId="0" fontId="12" fillId="0" borderId="0" xfId="0" applyFont="1" applyBorder="1" applyAlignment="1">
      <alignment horizontal="center"/>
    </xf>
    <xf numFmtId="0" fontId="0" fillId="0" borderId="0" xfId="0" applyNumberFormat="1" applyFill="1" applyBorder="1" applyAlignment="1">
      <alignment horizontal="center"/>
    </xf>
    <xf numFmtId="0" fontId="23" fillId="17" borderId="0" xfId="0" applyFont="1" applyFill="1" applyBorder="1"/>
    <xf numFmtId="1" fontId="14" fillId="5" borderId="0" xfId="0" applyNumberFormat="1" applyFont="1" applyFill="1" applyBorder="1" applyAlignment="1">
      <alignment horizontal="center"/>
    </xf>
    <xf numFmtId="0" fontId="3" fillId="13" borderId="0" xfId="0" applyFont="1" applyFill="1" applyBorder="1" applyAlignment="1"/>
    <xf numFmtId="0" fontId="0" fillId="0" borderId="0" xfId="0" applyAlignment="1"/>
    <xf numFmtId="0" fontId="2" fillId="12" borderId="0" xfId="0" applyFont="1" applyFill="1" applyAlignment="1">
      <alignment horizontal="center" vertical="center" textRotation="90"/>
    </xf>
    <xf numFmtId="0" fontId="0" fillId="12" borderId="0" xfId="0" applyFill="1" applyAlignment="1">
      <alignment horizontal="center" vertical="center" textRotation="90"/>
    </xf>
    <xf numFmtId="0" fontId="2" fillId="10" borderId="0" xfId="0" applyFont="1" applyFill="1" applyAlignment="1">
      <alignment horizontal="center" vertical="center" textRotation="90"/>
    </xf>
    <xf numFmtId="0" fontId="0" fillId="0" borderId="0" xfId="0" applyAlignment="1">
      <alignment horizontal="center" vertical="center" textRotation="90"/>
    </xf>
    <xf numFmtId="164" fontId="1" fillId="0" borderId="0" xfId="0" applyNumberFormat="1" applyFont="1" applyAlignment="1">
      <alignment horizontal="left" vertical="center" wrapText="1"/>
    </xf>
    <xf numFmtId="0" fontId="0" fillId="0" borderId="0" xfId="0" applyAlignment="1">
      <alignment horizontal="left" vertical="center" wrapText="1"/>
    </xf>
    <xf numFmtId="0" fontId="9" fillId="5" borderId="0" xfId="0" applyFont="1" applyFill="1" applyAlignment="1">
      <alignment horizontal="center" vertical="center" textRotation="90"/>
    </xf>
    <xf numFmtId="0" fontId="10" fillId="5" borderId="0" xfId="0" applyFont="1" applyFill="1" applyAlignment="1">
      <alignment horizontal="center" vertical="center" textRotation="90"/>
    </xf>
    <xf numFmtId="0" fontId="11" fillId="5" borderId="0" xfId="0" applyFont="1" applyFill="1" applyAlignment="1">
      <alignment horizontal="center" vertical="center" textRotation="90"/>
    </xf>
    <xf numFmtId="164" fontId="3" fillId="12" borderId="0" xfId="0" applyNumberFormat="1" applyFont="1" applyFill="1" applyBorder="1" applyAlignment="1">
      <alignment horizontal="center"/>
    </xf>
    <xf numFmtId="0" fontId="3" fillId="12" borderId="0" xfId="0" applyFont="1" applyFill="1" applyBorder="1" applyAlignment="1">
      <alignment horizontal="center"/>
    </xf>
    <xf numFmtId="0" fontId="0" fillId="13" borderId="0" xfId="0" applyFill="1" applyAlignment="1"/>
    <xf numFmtId="0" fontId="2" fillId="2" borderId="0" xfId="0" applyFont="1" applyFill="1" applyBorder="1" applyAlignment="1">
      <alignment horizontal="center" vertical="center" wrapText="1"/>
    </xf>
    <xf numFmtId="0" fontId="2" fillId="4" borderId="0" xfId="0" applyFont="1" applyFill="1" applyAlignment="1">
      <alignment horizontal="center" vertical="center" textRotation="90"/>
    </xf>
    <xf numFmtId="164" fontId="2" fillId="3" borderId="0" xfId="0" applyNumberFormat="1" applyFont="1" applyFill="1" applyAlignment="1">
      <alignment horizontal="center" vertical="center" wrapText="1"/>
    </xf>
    <xf numFmtId="164" fontId="3" fillId="13" borderId="0" xfId="0" applyNumberFormat="1" applyFont="1" applyFill="1" applyBorder="1" applyAlignment="1">
      <alignment horizontal="center"/>
    </xf>
    <xf numFmtId="0" fontId="3" fillId="13" borderId="0" xfId="0" applyFont="1" applyFill="1" applyBorder="1" applyAlignment="1">
      <alignment horizontal="center"/>
    </xf>
    <xf numFmtId="0" fontId="2" fillId="5" borderId="0" xfId="0" applyFont="1" applyFill="1" applyAlignment="1">
      <alignment horizontal="center" vertical="center" textRotation="90"/>
    </xf>
    <xf numFmtId="0" fontId="0" fillId="5" borderId="0" xfId="0" applyFill="1" applyAlignment="1">
      <alignment horizontal="center" vertical="center" textRotation="90"/>
    </xf>
    <xf numFmtId="164" fontId="7" fillId="3" borderId="0" xfId="0" applyNumberFormat="1" applyFont="1" applyFill="1" applyAlignment="1">
      <alignment horizontal="center" textRotation="255"/>
    </xf>
    <xf numFmtId="0" fontId="8" fillId="0" borderId="0" xfId="0" applyFont="1" applyAlignment="1">
      <alignment horizontal="center" textRotation="255"/>
    </xf>
    <xf numFmtId="0" fontId="1" fillId="0" borderId="0" xfId="0" applyFont="1" applyBorder="1" applyAlignment="1"/>
    <xf numFmtId="0" fontId="0" fillId="0" borderId="0" xfId="0" applyBorder="1" applyAlignment="1"/>
  </cellXfs>
  <cellStyles count="1">
    <cellStyle name="Normal" xfId="0" builtinId="0"/>
  </cellStyles>
  <dxfs count="15">
    <dxf>
      <font>
        <b/>
        <i val="0"/>
        <condense val="0"/>
        <extend val="0"/>
        <color indexed="10"/>
      </font>
      <fill>
        <patternFill>
          <bgColor indexed="13"/>
        </patternFill>
      </fill>
      <border>
        <left style="thin">
          <color indexed="64"/>
        </left>
        <right style="thin">
          <color indexed="64"/>
        </right>
        <top style="thin">
          <color indexed="64"/>
        </top>
        <bottom style="thin">
          <color indexed="64"/>
        </bottom>
      </border>
    </dxf>
    <dxf>
      <font>
        <b/>
        <i val="0"/>
        <condense val="0"/>
        <extend val="0"/>
        <color indexed="10"/>
      </font>
      <fill>
        <patternFill>
          <bgColor indexed="13"/>
        </patternFill>
      </fill>
      <border>
        <left style="thin">
          <color indexed="64"/>
        </left>
        <right style="thin">
          <color indexed="64"/>
        </right>
        <top style="thin">
          <color indexed="64"/>
        </top>
        <bottom style="thin">
          <color indexed="64"/>
        </bottom>
      </border>
    </dxf>
    <dxf>
      <font>
        <b/>
        <i val="0"/>
        <condense val="0"/>
        <extend val="0"/>
        <color indexed="10"/>
      </font>
      <fill>
        <patternFill>
          <bgColor indexed="13"/>
        </patternFill>
      </fill>
      <border>
        <left style="thin">
          <color indexed="64"/>
        </left>
        <right style="thin">
          <color indexed="64"/>
        </right>
        <top style="thin">
          <color indexed="64"/>
        </top>
        <bottom style="thin">
          <color indexed="64"/>
        </bottom>
      </border>
    </dxf>
    <dxf>
      <font>
        <b/>
        <i val="0"/>
        <condense val="0"/>
        <extend val="0"/>
        <color indexed="10"/>
      </font>
      <fill>
        <patternFill>
          <bgColor indexed="13"/>
        </patternFill>
      </fill>
      <border>
        <left style="thin">
          <color indexed="64"/>
        </left>
        <right style="thin">
          <color indexed="64"/>
        </right>
        <top style="thin">
          <color indexed="64"/>
        </top>
        <bottom style="thin">
          <color indexed="64"/>
        </bottom>
      </border>
    </dxf>
    <dxf>
      <font>
        <b/>
        <i val="0"/>
        <condense val="0"/>
        <extend val="0"/>
        <color indexed="10"/>
      </font>
      <fill>
        <patternFill>
          <bgColor indexed="13"/>
        </patternFill>
      </fill>
      <border>
        <left style="thin">
          <color indexed="64"/>
        </left>
        <right style="thin">
          <color indexed="64"/>
        </right>
        <top style="thin">
          <color indexed="64"/>
        </top>
        <bottom style="thin">
          <color indexed="64"/>
        </bottom>
      </border>
    </dxf>
    <dxf>
      <font>
        <b/>
        <i val="0"/>
        <condense val="0"/>
        <extend val="0"/>
        <color indexed="10"/>
      </font>
      <fill>
        <patternFill>
          <bgColor indexed="13"/>
        </patternFill>
      </fill>
      <border>
        <left style="thin">
          <color indexed="64"/>
        </left>
        <right style="thin">
          <color indexed="64"/>
        </right>
        <top style="thin">
          <color indexed="64"/>
        </top>
        <bottom style="thin">
          <color indexed="64"/>
        </bottom>
      </border>
    </dxf>
    <dxf>
      <font>
        <b/>
        <i val="0"/>
        <condense val="0"/>
        <extend val="0"/>
        <color indexed="10"/>
      </font>
      <fill>
        <patternFill>
          <bgColor indexed="13"/>
        </patternFill>
      </fill>
      <border>
        <left style="thin">
          <color indexed="64"/>
        </left>
        <right style="thin">
          <color indexed="64"/>
        </right>
        <top style="thin">
          <color indexed="64"/>
        </top>
        <bottom style="thin">
          <color indexed="64"/>
        </bottom>
      </border>
    </dxf>
    <dxf>
      <font>
        <b/>
        <i val="0"/>
        <condense val="0"/>
        <extend val="0"/>
        <color indexed="10"/>
      </font>
      <fill>
        <patternFill>
          <bgColor indexed="13"/>
        </patternFill>
      </fill>
      <border>
        <left style="thin">
          <color indexed="64"/>
        </left>
        <right style="thin">
          <color indexed="64"/>
        </right>
        <top style="thin">
          <color indexed="64"/>
        </top>
        <bottom style="thin">
          <color indexed="64"/>
        </bottom>
      </border>
    </dxf>
    <dxf>
      <font>
        <b/>
        <i val="0"/>
        <condense val="0"/>
        <extend val="0"/>
        <color indexed="10"/>
      </font>
      <fill>
        <patternFill>
          <bgColor indexed="13"/>
        </patternFill>
      </fill>
      <border>
        <left style="thin">
          <color indexed="64"/>
        </left>
        <right style="thin">
          <color indexed="64"/>
        </right>
        <top style="thin">
          <color indexed="64"/>
        </top>
        <bottom style="thin">
          <color indexed="64"/>
        </bottom>
      </border>
    </dxf>
    <dxf>
      <font>
        <b/>
        <i val="0"/>
        <condense val="0"/>
        <extend val="0"/>
        <color indexed="10"/>
      </font>
      <fill>
        <patternFill>
          <bgColor indexed="13"/>
        </patternFill>
      </fill>
      <border>
        <left style="thin">
          <color indexed="64"/>
        </left>
        <right style="thin">
          <color indexed="64"/>
        </right>
        <top style="thin">
          <color indexed="64"/>
        </top>
        <bottom style="thin">
          <color indexed="64"/>
        </bottom>
      </border>
    </dxf>
    <dxf>
      <font>
        <b/>
        <i val="0"/>
        <condense val="0"/>
        <extend val="0"/>
        <color indexed="10"/>
      </font>
      <fill>
        <patternFill>
          <bgColor indexed="13"/>
        </patternFill>
      </fill>
      <border>
        <left style="thin">
          <color indexed="64"/>
        </left>
        <right style="thin">
          <color indexed="64"/>
        </right>
        <top style="thin">
          <color indexed="64"/>
        </top>
        <bottom style="thin">
          <color indexed="64"/>
        </bottom>
      </border>
    </dxf>
    <dxf>
      <font>
        <b/>
        <i val="0"/>
        <condense val="0"/>
        <extend val="0"/>
        <color indexed="10"/>
      </font>
      <fill>
        <patternFill>
          <bgColor indexed="13"/>
        </patternFill>
      </fill>
      <border>
        <left style="thin">
          <color indexed="64"/>
        </left>
        <right style="thin">
          <color indexed="64"/>
        </right>
        <top style="thin">
          <color indexed="64"/>
        </top>
        <bottom style="thin">
          <color indexed="64"/>
        </bottom>
      </border>
    </dxf>
    <dxf>
      <font>
        <b/>
        <i val="0"/>
        <condense val="0"/>
        <extend val="0"/>
        <color indexed="10"/>
      </font>
      <fill>
        <patternFill>
          <bgColor indexed="13"/>
        </patternFill>
      </fill>
      <border>
        <left style="thin">
          <color indexed="64"/>
        </left>
        <right style="thin">
          <color indexed="64"/>
        </right>
        <top style="thin">
          <color indexed="64"/>
        </top>
        <bottom style="thin">
          <color indexed="64"/>
        </bottom>
      </border>
    </dxf>
    <dxf>
      <font>
        <b/>
        <i val="0"/>
      </font>
      <fill>
        <patternFill>
          <bgColor rgb="FFD7D7D7"/>
        </patternFill>
      </fill>
    </dxf>
    <dxf>
      <font>
        <b val="0"/>
        <i val="0"/>
      </font>
      <fill>
        <patternFill patternType="none">
          <bgColor indexed="65"/>
        </patternFill>
      </fill>
    </dxf>
  </dxfs>
  <tableStyles count="1" defaultTableStyle="TableStyleMedium9" defaultPivotStyle="PivotStyleMedium4">
    <tableStyle name="MySqlDefault" pivot="0" table="0" count="2">
      <tableStyleElement type="wholeTable" dxfId="14"/>
      <tableStyleElement type="headerRow" dxfId="13"/>
    </tableStyle>
  </tableStyles>
  <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399784</xdr:colOff>
      <xdr:row>0</xdr:row>
      <xdr:rowOff>70124</xdr:rowOff>
    </xdr:from>
    <xdr:to>
      <xdr:col>9</xdr:col>
      <xdr:colOff>177039</xdr:colOff>
      <xdr:row>3</xdr:row>
      <xdr:rowOff>146090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43066" y="70124"/>
          <a:ext cx="712225" cy="613573"/>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36"/>
  <sheetViews>
    <sheetView tabSelected="1" zoomScale="163" zoomScaleNormal="163" workbookViewId="0">
      <selection activeCell="B2" sqref="B2"/>
    </sheetView>
  </sheetViews>
  <sheetFormatPr baseColWidth="10" defaultColWidth="11.42578125" defaultRowHeight="12.75" x14ac:dyDescent="0.2"/>
  <cols>
    <col min="1" max="1" width="4.140625" bestFit="1" customWidth="1"/>
    <col min="2" max="2" width="9.28515625" style="1" bestFit="1" customWidth="1"/>
    <col min="3" max="3" width="9.7109375" style="2" customWidth="1"/>
    <col min="4" max="4" width="4" style="2" customWidth="1"/>
    <col min="5" max="5" width="3.7109375" style="2" bestFit="1" customWidth="1"/>
    <col min="6" max="6" width="67.140625" customWidth="1"/>
    <col min="7" max="7" width="17.42578125" customWidth="1"/>
    <col min="8" max="8" width="12.7109375" customWidth="1"/>
    <col min="9" max="9" width="14" style="16" customWidth="1"/>
    <col min="10" max="10" width="3.5703125" bestFit="1" customWidth="1"/>
    <col min="11" max="11" width="9.85546875" hidden="1" customWidth="1"/>
    <col min="12" max="13" width="15.5703125" hidden="1" customWidth="1"/>
    <col min="14" max="14" width="15.42578125" hidden="1" customWidth="1"/>
    <col min="15" max="15" width="15.28515625" hidden="1" customWidth="1"/>
    <col min="16" max="16" width="14.42578125" hidden="1" customWidth="1"/>
    <col min="17" max="17" width="11.42578125" hidden="1" customWidth="1"/>
  </cols>
  <sheetData>
    <row r="1" spans="1:17" x14ac:dyDescent="0.2">
      <c r="A1" s="124" t="s">
        <v>70</v>
      </c>
      <c r="B1" s="124"/>
      <c r="C1" s="124"/>
      <c r="D1" s="124"/>
      <c r="E1" s="125"/>
      <c r="F1" s="125"/>
      <c r="G1" s="34"/>
      <c r="H1" s="34"/>
      <c r="I1" s="109"/>
      <c r="J1" s="34"/>
    </row>
    <row r="2" spans="1:17" ht="16.5" customHeight="1" x14ac:dyDescent="0.35">
      <c r="A2" s="112" t="s">
        <v>68</v>
      </c>
      <c r="B2" s="65">
        <v>11</v>
      </c>
      <c r="C2" s="78" t="s">
        <v>28</v>
      </c>
      <c r="D2" s="107"/>
      <c r="E2" s="108"/>
      <c r="F2" s="114"/>
      <c r="G2" s="34"/>
      <c r="H2" s="34"/>
      <c r="I2" s="109"/>
      <c r="J2" s="34"/>
    </row>
    <row r="3" spans="1:17" x14ac:dyDescent="0.2">
      <c r="A3" s="124" t="s">
        <v>69</v>
      </c>
      <c r="B3" s="137"/>
      <c r="C3" s="137"/>
      <c r="D3" s="125"/>
      <c r="E3" s="125"/>
      <c r="F3" s="125"/>
      <c r="G3" s="110"/>
      <c r="H3" s="110"/>
      <c r="I3" s="109"/>
      <c r="J3" s="34"/>
    </row>
    <row r="4" spans="1:17" ht="14.25" x14ac:dyDescent="0.2">
      <c r="A4" s="113"/>
      <c r="B4" s="135" t="str">
        <f>CONCATENATE($K5," min ",INT($L$5)," sec")</f>
        <v>5 min 27 sec</v>
      </c>
      <c r="C4" s="136"/>
      <c r="D4" s="107"/>
      <c r="E4" s="111"/>
      <c r="F4" s="34"/>
      <c r="G4" s="110"/>
      <c r="H4" s="110"/>
      <c r="I4" s="109"/>
      <c r="J4" s="34"/>
    </row>
    <row r="5" spans="1:17" ht="14.25" x14ac:dyDescent="0.2">
      <c r="A5" s="113"/>
      <c r="B5" s="141"/>
      <c r="C5" s="142"/>
      <c r="D5" s="115"/>
      <c r="E5" s="116" t="s">
        <v>24</v>
      </c>
      <c r="F5" s="117" t="s">
        <v>48</v>
      </c>
      <c r="G5" s="117"/>
      <c r="H5" s="117"/>
      <c r="I5" s="118"/>
      <c r="J5" s="34"/>
      <c r="K5">
        <f>INT(60/$B$2)</f>
        <v>5</v>
      </c>
      <c r="L5" s="76">
        <f>((60/$B$2)-K5)*60</f>
        <v>27.272727272727249</v>
      </c>
      <c r="M5">
        <f>B2*2.5</f>
        <v>27.5</v>
      </c>
      <c r="N5">
        <f>B2*1.8</f>
        <v>19.8</v>
      </c>
    </row>
    <row r="6" spans="1:17" ht="14.25" x14ac:dyDescent="0.2">
      <c r="A6" s="124" t="s">
        <v>71</v>
      </c>
      <c r="B6" s="137"/>
      <c r="C6" s="137"/>
      <c r="D6" s="115"/>
      <c r="E6" s="119" t="s">
        <v>26</v>
      </c>
      <c r="F6" s="117" t="s">
        <v>73</v>
      </c>
      <c r="G6" s="117"/>
      <c r="H6" s="117"/>
      <c r="I6" s="118"/>
      <c r="J6" s="34"/>
      <c r="L6" s="76"/>
    </row>
    <row r="7" spans="1:17" ht="18" customHeight="1" x14ac:dyDescent="0.35">
      <c r="A7" s="112" t="s">
        <v>68</v>
      </c>
      <c r="B7" s="123">
        <v>175</v>
      </c>
      <c r="C7" s="79" t="s">
        <v>32</v>
      </c>
      <c r="D7" s="115"/>
      <c r="E7" s="120" t="s">
        <v>36</v>
      </c>
      <c r="F7" s="117" t="s">
        <v>74</v>
      </c>
      <c r="G7" s="117"/>
      <c r="H7" s="117"/>
      <c r="I7" s="118"/>
      <c r="J7" s="34"/>
      <c r="L7" s="76"/>
    </row>
    <row r="8" spans="1:17" x14ac:dyDescent="0.2">
      <c r="A8" s="124" t="s">
        <v>72</v>
      </c>
      <c r="B8" s="137"/>
      <c r="C8" s="137"/>
      <c r="D8" s="125"/>
      <c r="E8" s="121" t="s">
        <v>19</v>
      </c>
      <c r="F8" s="147" t="s">
        <v>67</v>
      </c>
      <c r="G8" s="148"/>
      <c r="H8" s="148"/>
      <c r="I8" s="148"/>
      <c r="J8" s="34"/>
      <c r="L8" s="76"/>
    </row>
    <row r="9" spans="1:17" ht="18" customHeight="1" x14ac:dyDescent="0.35">
      <c r="A9" s="112" t="s">
        <v>68</v>
      </c>
      <c r="B9" s="123"/>
      <c r="C9" s="79" t="s">
        <v>33</v>
      </c>
      <c r="D9" s="115"/>
      <c r="E9" s="120" t="s">
        <v>38</v>
      </c>
      <c r="F9" s="117" t="s">
        <v>37</v>
      </c>
      <c r="G9" s="117"/>
      <c r="H9" s="117"/>
      <c r="I9" s="118"/>
      <c r="J9" s="34"/>
      <c r="L9" s="76"/>
    </row>
    <row r="10" spans="1:17" ht="15.75" customHeight="1" x14ac:dyDescent="0.2">
      <c r="A10" s="44"/>
      <c r="B10" s="45"/>
      <c r="C10" s="26"/>
      <c r="D10" s="145" t="s">
        <v>27</v>
      </c>
      <c r="E10" s="26"/>
      <c r="F10" s="103" t="s">
        <v>11</v>
      </c>
      <c r="G10" s="140" t="s">
        <v>29</v>
      </c>
      <c r="H10" s="140" t="s">
        <v>43</v>
      </c>
      <c r="I10" s="138" t="s">
        <v>21</v>
      </c>
      <c r="J10" s="26"/>
      <c r="K10" s="15" t="s">
        <v>30</v>
      </c>
      <c r="L10" s="15" t="s">
        <v>13</v>
      </c>
      <c r="M10" s="15" t="s">
        <v>23</v>
      </c>
      <c r="N10" s="15" t="s">
        <v>31</v>
      </c>
      <c r="O10" s="15" t="s">
        <v>34</v>
      </c>
      <c r="P10" s="15" t="s">
        <v>35</v>
      </c>
      <c r="Q10" s="15" t="s">
        <v>64</v>
      </c>
    </row>
    <row r="11" spans="1:17" ht="15.75" x14ac:dyDescent="0.2">
      <c r="A11" s="44"/>
      <c r="B11" s="46"/>
      <c r="C11" s="26"/>
      <c r="D11" s="146"/>
      <c r="E11" s="26"/>
      <c r="F11" s="102"/>
      <c r="G11" s="140"/>
      <c r="H11" s="140"/>
      <c r="I11" s="138"/>
      <c r="J11" s="26"/>
    </row>
    <row r="12" spans="1:17" ht="12.75" customHeight="1" x14ac:dyDescent="0.2">
      <c r="A12" s="143" t="s">
        <v>9</v>
      </c>
      <c r="B12" s="12" t="s">
        <v>4</v>
      </c>
      <c r="C12" s="7">
        <v>44654</v>
      </c>
      <c r="D12" s="146"/>
      <c r="E12" s="42"/>
      <c r="F12" s="104" t="s">
        <v>62</v>
      </c>
      <c r="G12" s="140"/>
      <c r="H12" s="140"/>
      <c r="I12" s="138"/>
      <c r="J12" s="13">
        <f>J19-1</f>
        <v>-13</v>
      </c>
      <c r="K12" s="15"/>
    </row>
    <row r="13" spans="1:17" x14ac:dyDescent="0.2">
      <c r="A13" s="144"/>
      <c r="B13" s="3" t="s">
        <v>5</v>
      </c>
      <c r="C13" s="4">
        <f t="shared" ref="C13:C32" si="0">C12+1</f>
        <v>44655</v>
      </c>
      <c r="D13" s="40">
        <v>25</v>
      </c>
      <c r="E13" s="40"/>
      <c r="F13" s="15"/>
      <c r="G13" s="15"/>
      <c r="H13" s="15"/>
      <c r="I13" s="20"/>
      <c r="J13" s="5"/>
    </row>
    <row r="14" spans="1:17" x14ac:dyDescent="0.2">
      <c r="A14" s="144"/>
      <c r="B14" s="3" t="s">
        <v>0</v>
      </c>
      <c r="C14" s="4">
        <f t="shared" si="0"/>
        <v>44656</v>
      </c>
      <c r="D14" s="40">
        <v>35</v>
      </c>
      <c r="E14" s="40"/>
      <c r="F14" s="6"/>
      <c r="G14" s="6"/>
      <c r="H14" s="6"/>
      <c r="I14" s="20"/>
      <c r="J14" s="5"/>
    </row>
    <row r="15" spans="1:17" x14ac:dyDescent="0.2">
      <c r="A15" s="144"/>
      <c r="B15" s="3" t="s">
        <v>1</v>
      </c>
      <c r="C15" s="4">
        <f t="shared" si="0"/>
        <v>44657</v>
      </c>
      <c r="D15" s="40">
        <v>45</v>
      </c>
      <c r="E15" s="40"/>
      <c r="F15" s="6" t="str">
        <f>CONCATENATE(L15," min à ",$B$2*K15/100," km/h de moyenne")</f>
        <v>30 min à 11 km/h de moyenne</v>
      </c>
      <c r="G15" s="20" t="str">
        <f>CONCATENATE(INT((L15/60)*N15)," km")</f>
        <v>5 km</v>
      </c>
      <c r="H15" s="20" t="str">
        <f>CONCATENATE(O15," min ",INT(P15)," sec")</f>
        <v>5 min 27 sec</v>
      </c>
      <c r="I15" s="20"/>
      <c r="J15" s="5"/>
      <c r="K15">
        <v>100</v>
      </c>
      <c r="L15">
        <v>30</v>
      </c>
      <c r="M15">
        <v>0</v>
      </c>
      <c r="N15">
        <f>$B$2*K15/100</f>
        <v>11</v>
      </c>
      <c r="O15">
        <f>INT(60/N15)</f>
        <v>5</v>
      </c>
      <c r="P15">
        <f>((60/$N15)-O15)*60</f>
        <v>27.272727272727249</v>
      </c>
      <c r="Q15">
        <v>30</v>
      </c>
    </row>
    <row r="16" spans="1:17" x14ac:dyDescent="0.2">
      <c r="A16" s="144"/>
      <c r="B16" s="3" t="s">
        <v>2</v>
      </c>
      <c r="C16" s="4">
        <f t="shared" si="0"/>
        <v>44658</v>
      </c>
      <c r="D16" s="40">
        <v>55</v>
      </c>
      <c r="E16" s="40"/>
      <c r="F16" s="6"/>
      <c r="G16" s="6"/>
      <c r="H16" s="20"/>
      <c r="I16" s="20"/>
      <c r="J16" s="5"/>
    </row>
    <row r="17" spans="1:17" x14ac:dyDescent="0.2">
      <c r="A17" s="144"/>
      <c r="B17" s="3" t="s">
        <v>6</v>
      </c>
      <c r="C17" s="4">
        <f t="shared" si="0"/>
        <v>44659</v>
      </c>
      <c r="D17" s="40">
        <v>65</v>
      </c>
      <c r="E17" s="40"/>
      <c r="F17" s="6" t="str">
        <f>CONCATENATE(L17," min à ",$B$2*K17/100," km/h de moyenne")</f>
        <v>45 min à 11 km/h de moyenne</v>
      </c>
      <c r="G17" s="20" t="str">
        <f>CONCATENATE(INT((L17/60)*N17)," km")</f>
        <v>8 km</v>
      </c>
      <c r="H17" s="20" t="str">
        <f>CONCATENATE(O17," min ",INT(P17)," sec")</f>
        <v>5 min 27 sec</v>
      </c>
      <c r="I17" s="20"/>
      <c r="J17" s="5"/>
      <c r="K17">
        <v>100</v>
      </c>
      <c r="L17">
        <v>45</v>
      </c>
      <c r="M17">
        <v>0</v>
      </c>
      <c r="N17">
        <f>$B$2*K17/100</f>
        <v>11</v>
      </c>
      <c r="O17">
        <f>INT(60/N17)</f>
        <v>5</v>
      </c>
      <c r="P17">
        <f>((60/$N17)-O17)*60</f>
        <v>27.272727272727249</v>
      </c>
      <c r="Q17">
        <v>45</v>
      </c>
    </row>
    <row r="18" spans="1:17" x14ac:dyDescent="0.2">
      <c r="A18" s="144"/>
      <c r="B18" s="45" t="s">
        <v>3</v>
      </c>
      <c r="C18" s="48">
        <f t="shared" si="0"/>
        <v>44660</v>
      </c>
      <c r="D18" s="40">
        <v>75</v>
      </c>
      <c r="E18" s="47"/>
      <c r="F18" s="73"/>
      <c r="G18" s="73"/>
      <c r="H18" s="77"/>
      <c r="I18" s="71"/>
      <c r="J18" s="74"/>
    </row>
    <row r="19" spans="1:17" x14ac:dyDescent="0.2">
      <c r="A19" s="139" t="s">
        <v>8</v>
      </c>
      <c r="B19" s="12" t="s">
        <v>4</v>
      </c>
      <c r="C19" s="7">
        <f t="shared" si="0"/>
        <v>44661</v>
      </c>
      <c r="D19" s="40">
        <v>90</v>
      </c>
      <c r="E19" s="47"/>
      <c r="F19" s="75" t="str">
        <f>CONCATENATE(L19," min à ",$B$2*K19/100," km/h de moyenne")</f>
        <v>60 min à 11 km/h de moyenne</v>
      </c>
      <c r="G19" s="71" t="str">
        <f>CONCATENATE(INT((L19/60)*N19)," km")</f>
        <v>11 km</v>
      </c>
      <c r="H19" s="71" t="str">
        <f>CONCATENATE(O19," min ",INT(P19)," sec")</f>
        <v>5 min 27 sec</v>
      </c>
      <c r="I19" s="18" t="s">
        <v>25</v>
      </c>
      <c r="J19" s="13">
        <f>J26-1</f>
        <v>-12</v>
      </c>
      <c r="K19">
        <v>100</v>
      </c>
      <c r="L19">
        <v>60</v>
      </c>
      <c r="M19">
        <v>0</v>
      </c>
      <c r="N19">
        <f>$B$2*K19/100</f>
        <v>11</v>
      </c>
      <c r="O19">
        <f>INT(60/N19)</f>
        <v>5</v>
      </c>
      <c r="P19">
        <f>((60/$N19)-O19)*60</f>
        <v>27.272727272727249</v>
      </c>
      <c r="Q19">
        <v>60</v>
      </c>
    </row>
    <row r="20" spans="1:17" x14ac:dyDescent="0.2">
      <c r="A20" s="129"/>
      <c r="B20" s="3" t="s">
        <v>5</v>
      </c>
      <c r="C20" s="4">
        <f t="shared" si="0"/>
        <v>44662</v>
      </c>
      <c r="D20" s="40">
        <v>75</v>
      </c>
      <c r="E20" s="40"/>
      <c r="F20" s="6"/>
      <c r="G20" s="6"/>
      <c r="H20" s="6"/>
      <c r="I20" s="20"/>
      <c r="J20" s="5"/>
    </row>
    <row r="21" spans="1:17" ht="14.25" x14ac:dyDescent="0.2">
      <c r="A21" s="129"/>
      <c r="B21" s="3" t="s">
        <v>0</v>
      </c>
      <c r="C21" s="4">
        <f t="shared" si="0"/>
        <v>44663</v>
      </c>
      <c r="D21" s="40">
        <v>90</v>
      </c>
      <c r="E21" s="59" t="s">
        <v>24</v>
      </c>
      <c r="F21" s="9" t="str">
        <f>CONCATENATE("2 x 10 min (30/30) Rapide : ",ROUND($B$2*K21/100,1)," km/h Lent : ",ROUND(0.75*$B$2,1),"km/h Int. 2 series : 90 sec")</f>
        <v>2 x 10 min (30/30) Rapide : 14,9 km/h Lent : 8,3km/h Int. 2 series : 90 sec</v>
      </c>
      <c r="G21" s="20" t="str">
        <f>CONCATENATE(INT((L21/60)*N21)," km")</f>
        <v>4 km</v>
      </c>
      <c r="H21" s="20" t="str">
        <f>CONCATENATE(O21," min ",INT(P21)," sec")</f>
        <v>4 min 2 sec</v>
      </c>
      <c r="I21" s="20"/>
      <c r="J21" s="5"/>
      <c r="K21">
        <v>135</v>
      </c>
      <c r="L21">
        <v>20</v>
      </c>
      <c r="M21">
        <v>0</v>
      </c>
      <c r="N21">
        <f>$B$2*K21/100</f>
        <v>14.85</v>
      </c>
      <c r="O21">
        <f>INT(60/N21)</f>
        <v>4</v>
      </c>
      <c r="P21">
        <f>((60/$N21)-O21)*60</f>
        <v>2.4242424242424399</v>
      </c>
      <c r="Q21">
        <v>20</v>
      </c>
    </row>
    <row r="22" spans="1:17" ht="17.25" customHeight="1" x14ac:dyDescent="0.2">
      <c r="A22" s="129"/>
      <c r="B22" s="3" t="s">
        <v>1</v>
      </c>
      <c r="C22" s="4">
        <f t="shared" si="0"/>
        <v>44664</v>
      </c>
      <c r="D22" s="40">
        <v>75</v>
      </c>
      <c r="E22" s="68" t="s">
        <v>26</v>
      </c>
      <c r="F22" s="81" t="str">
        <f>CONCATENATE("[optionnel] Vélo route ",L22," min à ",ROUND(N22*K22/100,1)," km/h de moyenne ou VTT/Gravel à ",ROUND($N$5*K22/100,1)," km/h de moyenne")</f>
        <v>[optionnel] Vélo route 60 min à 20,6 km/h de moyenne ou VTT/Gravel à 14,9 km/h de moyenne</v>
      </c>
      <c r="G22" s="9"/>
      <c r="H22" s="9"/>
      <c r="I22" s="20"/>
      <c r="J22" s="5"/>
      <c r="K22">
        <v>75</v>
      </c>
      <c r="L22">
        <v>60</v>
      </c>
      <c r="M22">
        <v>0</v>
      </c>
      <c r="N22">
        <f>$M$5</f>
        <v>27.5</v>
      </c>
      <c r="O22">
        <f>INT(60/N22)</f>
        <v>2</v>
      </c>
      <c r="P22">
        <f>((60/$N22)-O22)*60</f>
        <v>10.909090909090899</v>
      </c>
      <c r="Q22">
        <v>60</v>
      </c>
    </row>
    <row r="23" spans="1:17" x14ac:dyDescent="0.2">
      <c r="A23" s="129"/>
      <c r="B23" s="3" t="s">
        <v>2</v>
      </c>
      <c r="C23" s="4">
        <f t="shared" si="0"/>
        <v>44665</v>
      </c>
      <c r="D23" s="40">
        <v>90</v>
      </c>
      <c r="E23" s="40"/>
      <c r="F23" s="6" t="str">
        <f>CONCATENATE(L23," min à ",$B$2*K23/100," km/h de moyenne")</f>
        <v>60 min à 12,1 km/h de moyenne</v>
      </c>
      <c r="G23" s="20" t="str">
        <f>CONCATENATE(INT((L23/60)*N23)," km")</f>
        <v>12 km</v>
      </c>
      <c r="H23" s="20" t="str">
        <f>CONCATENATE(O23," min ",INT(P23)," sec")</f>
        <v>4 min 57 sec</v>
      </c>
      <c r="I23" s="20"/>
      <c r="J23" s="5"/>
      <c r="K23">
        <v>110</v>
      </c>
      <c r="L23">
        <v>60</v>
      </c>
      <c r="M23">
        <v>0</v>
      </c>
      <c r="N23">
        <f>$B$2*K23/100</f>
        <v>12.1</v>
      </c>
      <c r="O23">
        <f>INT(60/N23)</f>
        <v>4</v>
      </c>
      <c r="P23">
        <f>((60/$N23)-O23)*60</f>
        <v>57.520661157024819</v>
      </c>
      <c r="Q23">
        <v>60</v>
      </c>
    </row>
    <row r="24" spans="1:17" x14ac:dyDescent="0.2">
      <c r="A24" s="129"/>
      <c r="B24" s="3" t="s">
        <v>6</v>
      </c>
      <c r="C24" s="4">
        <f t="shared" si="0"/>
        <v>44666</v>
      </c>
      <c r="D24" s="40">
        <v>75</v>
      </c>
      <c r="E24" s="40"/>
      <c r="F24" s="25"/>
      <c r="G24" s="25"/>
      <c r="H24" s="25"/>
      <c r="I24" s="20"/>
      <c r="J24" s="5"/>
    </row>
    <row r="25" spans="1:17" ht="14.25" x14ac:dyDescent="0.2">
      <c r="A25" s="129"/>
      <c r="B25" s="22" t="s">
        <v>3</v>
      </c>
      <c r="C25" s="43">
        <f t="shared" si="0"/>
        <v>44667</v>
      </c>
      <c r="D25" s="40">
        <v>90</v>
      </c>
      <c r="E25" s="90" t="s">
        <v>24</v>
      </c>
      <c r="F25" s="14" t="s">
        <v>56</v>
      </c>
      <c r="G25" s="71" t="str">
        <f>CONCATENATE(INT((L25/60)*N25)," km")</f>
        <v>4 km</v>
      </c>
      <c r="H25" s="71" t="str">
        <f>CONCATENATE(O25," min ",INT(P25)," sec")</f>
        <v>4 min 21 sec</v>
      </c>
      <c r="I25" s="23"/>
      <c r="J25" s="24"/>
      <c r="K25">
        <v>125</v>
      </c>
      <c r="L25">
        <v>20</v>
      </c>
      <c r="M25">
        <v>0</v>
      </c>
      <c r="N25">
        <f>$B$2*K25/100</f>
        <v>13.75</v>
      </c>
      <c r="O25">
        <f>INT(60/N25)</f>
        <v>4</v>
      </c>
      <c r="P25">
        <f>((60/$N25)-O25)*60</f>
        <v>21.818181818181799</v>
      </c>
      <c r="Q25">
        <v>20</v>
      </c>
    </row>
    <row r="26" spans="1:17" x14ac:dyDescent="0.2">
      <c r="A26" s="129"/>
      <c r="B26" s="12" t="s">
        <v>4</v>
      </c>
      <c r="C26" s="7">
        <f t="shared" si="0"/>
        <v>44668</v>
      </c>
      <c r="D26" s="40">
        <v>70</v>
      </c>
      <c r="E26" s="86" t="s">
        <v>19</v>
      </c>
      <c r="F26" s="75" t="str">
        <f>CONCATENATE(L26," min à ",$B$2*K26/100," km/h de moyenne")</f>
        <v>120 min à 11 km/h de moyenne</v>
      </c>
      <c r="G26" s="71" t="str">
        <f>CONCATENATE(INT((L26/60)*N26)," km")</f>
        <v>22 km</v>
      </c>
      <c r="H26" s="71" t="str">
        <f>CONCATENATE(O26," min ",INT(P26)," sec")</f>
        <v>5 min 27 sec</v>
      </c>
      <c r="I26" s="18" t="s">
        <v>20</v>
      </c>
      <c r="J26" s="13">
        <f>J33-1</f>
        <v>-11</v>
      </c>
      <c r="K26">
        <v>100</v>
      </c>
      <c r="L26">
        <v>120</v>
      </c>
      <c r="M26">
        <v>0</v>
      </c>
      <c r="N26">
        <f>$B$2*K26/100</f>
        <v>11</v>
      </c>
      <c r="O26">
        <f>INT(60/N26)</f>
        <v>5</v>
      </c>
      <c r="P26">
        <f>((60/$N26)-O26)*60</f>
        <v>27.272727272727249</v>
      </c>
      <c r="Q26">
        <v>120</v>
      </c>
    </row>
    <row r="27" spans="1:17" x14ac:dyDescent="0.2">
      <c r="A27" s="129"/>
      <c r="B27" s="3" t="s">
        <v>5</v>
      </c>
      <c r="C27" s="4">
        <f t="shared" si="0"/>
        <v>44669</v>
      </c>
      <c r="D27" s="40">
        <v>45</v>
      </c>
      <c r="E27" s="40"/>
      <c r="I27" s="20"/>
      <c r="J27" s="5"/>
    </row>
    <row r="28" spans="1:17" ht="14.25" x14ac:dyDescent="0.2">
      <c r="A28" s="129"/>
      <c r="B28" s="3" t="s">
        <v>0</v>
      </c>
      <c r="C28" s="4">
        <f t="shared" si="0"/>
        <v>44670</v>
      </c>
      <c r="D28" s="40">
        <v>60</v>
      </c>
      <c r="E28" s="59" t="s">
        <v>24</v>
      </c>
      <c r="F28" s="9" t="s">
        <v>46</v>
      </c>
      <c r="G28" s="20" t="str">
        <f>CONCATENATE(INT((L28/60)*N28)," km")</f>
        <v>4 km</v>
      </c>
      <c r="H28" s="20" t="str">
        <f t="shared" ref="H28:H33" si="1">CONCATENATE(O28," min ",INT(P28)," sec")</f>
        <v>4 min 21 sec</v>
      </c>
      <c r="I28" s="20"/>
      <c r="J28" s="5"/>
      <c r="K28">
        <v>125</v>
      </c>
      <c r="L28">
        <v>20</v>
      </c>
      <c r="M28">
        <v>0</v>
      </c>
      <c r="N28">
        <f>$B$2*K28/100</f>
        <v>13.75</v>
      </c>
      <c r="O28">
        <f t="shared" ref="O28:O33" si="2">INT(60/N28)</f>
        <v>4</v>
      </c>
      <c r="P28">
        <f t="shared" ref="P28:P33" si="3">((60/$N28)-O28)*60</f>
        <v>21.818181818181799</v>
      </c>
      <c r="Q28">
        <v>20</v>
      </c>
    </row>
    <row r="29" spans="1:17" ht="15" customHeight="1" x14ac:dyDescent="0.2">
      <c r="A29" s="129"/>
      <c r="B29" s="3" t="s">
        <v>1</v>
      </c>
      <c r="C29" s="4">
        <f t="shared" si="0"/>
        <v>44671</v>
      </c>
      <c r="D29" s="40">
        <v>50</v>
      </c>
      <c r="E29" s="68" t="s">
        <v>26</v>
      </c>
      <c r="F29" s="81" t="str">
        <f>CONCATENATE("[optionnel] Vélo route ",L22," min à ",ROUND(N22*K22/100,1)," km/h de moyenne ou VTT/Gravel à ",ROUND($N$5*K22/100,1)," km/h de moyenne")</f>
        <v>[optionnel] Vélo route 60 min à 20,6 km/h de moyenne ou VTT/Gravel à 14,9 km/h de moyenne</v>
      </c>
      <c r="G29" s="80" t="str">
        <f>CONCATENATE(INT((L29/60)*N29)," km")</f>
        <v>27 km</v>
      </c>
      <c r="H29" s="80" t="str">
        <f t="shared" si="1"/>
        <v>2 min 10 sec</v>
      </c>
      <c r="I29" s="20"/>
      <c r="J29" s="5"/>
      <c r="K29">
        <v>85</v>
      </c>
      <c r="L29">
        <v>60</v>
      </c>
      <c r="M29">
        <v>0</v>
      </c>
      <c r="N29">
        <f>$M$5</f>
        <v>27.5</v>
      </c>
      <c r="O29">
        <f t="shared" si="2"/>
        <v>2</v>
      </c>
      <c r="P29">
        <f t="shared" si="3"/>
        <v>10.909090909090899</v>
      </c>
      <c r="Q29">
        <v>60</v>
      </c>
    </row>
    <row r="30" spans="1:17" x14ac:dyDescent="0.2">
      <c r="A30" s="129"/>
      <c r="B30" s="3" t="s">
        <v>2</v>
      </c>
      <c r="C30" s="4">
        <f t="shared" si="0"/>
        <v>44672</v>
      </c>
      <c r="D30" s="40">
        <v>65</v>
      </c>
      <c r="E30" s="40"/>
      <c r="F30" s="6" t="str">
        <f>CONCATENATE(L30," min à ",$B$2*K30/100," km/h de moyenne, D+ : ",M30," m")</f>
        <v>75 min à 11 km/h de moyenne, D+ : 100 m</v>
      </c>
      <c r="G30" s="20" t="str">
        <f>CONCATENATE(INT((L30/60)*N30)," km")</f>
        <v>13 km</v>
      </c>
      <c r="H30" s="20" t="str">
        <f t="shared" si="1"/>
        <v>5 min 27 sec</v>
      </c>
      <c r="I30" s="20"/>
      <c r="J30" s="5"/>
      <c r="K30">
        <v>100</v>
      </c>
      <c r="L30">
        <v>75</v>
      </c>
      <c r="M30">
        <v>100</v>
      </c>
      <c r="N30">
        <f>$B$2*K30/100</f>
        <v>11</v>
      </c>
      <c r="O30">
        <f t="shared" si="2"/>
        <v>5</v>
      </c>
      <c r="P30">
        <f t="shared" si="3"/>
        <v>27.272727272727249</v>
      </c>
      <c r="Q30">
        <v>75</v>
      </c>
    </row>
    <row r="31" spans="1:17" ht="15.75" customHeight="1" x14ac:dyDescent="0.2">
      <c r="A31" s="129"/>
      <c r="B31" s="3" t="s">
        <v>6</v>
      </c>
      <c r="C31" s="4">
        <f t="shared" si="0"/>
        <v>44673</v>
      </c>
      <c r="D31" s="40">
        <v>80</v>
      </c>
      <c r="E31" s="68" t="s">
        <v>26</v>
      </c>
      <c r="F31" s="81" t="str">
        <f>CONCATENATE("[optionnel] Vélo route ",L22," min à ",ROUND(N22*K22/100,1)," km/h de moyenne ou VTT/Gravel à ",ROUND($N$5*K22/100,1)," km/h de moyenne")</f>
        <v>[optionnel] Vélo route 60 min à 20,6 km/h de moyenne ou VTT/Gravel à 14,9 km/h de moyenne</v>
      </c>
      <c r="G31" s="80" t="str">
        <f>CONCATENATE(INT((L31/60)*N31)," km")</f>
        <v>34 km</v>
      </c>
      <c r="H31" s="80" t="str">
        <f t="shared" si="1"/>
        <v>2 min 10 sec</v>
      </c>
      <c r="I31" s="20"/>
      <c r="J31" s="5"/>
      <c r="K31">
        <v>80</v>
      </c>
      <c r="L31">
        <v>75</v>
      </c>
      <c r="M31">
        <v>0</v>
      </c>
      <c r="N31">
        <f>$M$5</f>
        <v>27.5</v>
      </c>
      <c r="O31">
        <f t="shared" si="2"/>
        <v>2</v>
      </c>
      <c r="P31">
        <f t="shared" si="3"/>
        <v>10.909090909090899</v>
      </c>
      <c r="Q31">
        <v>75</v>
      </c>
    </row>
    <row r="32" spans="1:17" ht="14.25" x14ac:dyDescent="0.2">
      <c r="A32" s="129"/>
      <c r="B32" s="45" t="s">
        <v>3</v>
      </c>
      <c r="C32" s="48">
        <f t="shared" si="0"/>
        <v>44674</v>
      </c>
      <c r="D32" s="40">
        <v>90</v>
      </c>
      <c r="E32" s="90" t="s">
        <v>24</v>
      </c>
      <c r="F32" s="41" t="s">
        <v>61</v>
      </c>
      <c r="G32" s="49" t="s">
        <v>41</v>
      </c>
      <c r="H32" s="71" t="str">
        <f t="shared" si="1"/>
        <v>5 min 3 sec</v>
      </c>
      <c r="I32" s="49"/>
      <c r="J32" s="44"/>
      <c r="K32">
        <v>108</v>
      </c>
      <c r="L32">
        <v>120</v>
      </c>
      <c r="M32">
        <v>0</v>
      </c>
      <c r="N32">
        <f>$B$2*K32/100</f>
        <v>11.88</v>
      </c>
      <c r="O32">
        <f t="shared" si="2"/>
        <v>5</v>
      </c>
      <c r="P32">
        <f t="shared" si="3"/>
        <v>3.0303030303030098</v>
      </c>
      <c r="Q32">
        <v>120</v>
      </c>
    </row>
    <row r="33" spans="1:17" x14ac:dyDescent="0.2">
      <c r="A33" s="129"/>
      <c r="B33" s="12" t="s">
        <v>4</v>
      </c>
      <c r="C33" s="7">
        <f t="shared" ref="C33:C40" si="4">C32+1</f>
        <v>44675</v>
      </c>
      <c r="D33" s="40">
        <v>75</v>
      </c>
      <c r="E33" s="86" t="s">
        <v>19</v>
      </c>
      <c r="F33" s="75" t="str">
        <f>CONCATENATE(L33," min à ",$B$2*K33/100," km/h de moyenne")</f>
        <v>150 min à 11 km/h de moyenne</v>
      </c>
      <c r="G33" s="71" t="str">
        <f>CONCATENATE(INT((L33/60)*N33)," km")</f>
        <v>27 km</v>
      </c>
      <c r="H33" s="71" t="str">
        <f t="shared" si="1"/>
        <v>5 min 27 sec</v>
      </c>
      <c r="I33" s="18" t="s">
        <v>53</v>
      </c>
      <c r="J33" s="13">
        <f>J40-1</f>
        <v>-10</v>
      </c>
      <c r="K33">
        <v>100</v>
      </c>
      <c r="L33">
        <v>150</v>
      </c>
      <c r="M33">
        <v>0</v>
      </c>
      <c r="N33">
        <f>$B$2*K33/100</f>
        <v>11</v>
      </c>
      <c r="O33">
        <f t="shared" si="2"/>
        <v>5</v>
      </c>
      <c r="P33">
        <f t="shared" si="3"/>
        <v>27.272727272727249</v>
      </c>
      <c r="Q33">
        <v>150</v>
      </c>
    </row>
    <row r="34" spans="1:17" x14ac:dyDescent="0.2">
      <c r="A34" s="129"/>
      <c r="B34" s="3" t="s">
        <v>5</v>
      </c>
      <c r="C34" s="4">
        <f t="shared" si="4"/>
        <v>44676</v>
      </c>
      <c r="D34" s="40">
        <v>55</v>
      </c>
      <c r="E34" s="40"/>
      <c r="I34" s="20"/>
      <c r="J34" s="5"/>
    </row>
    <row r="35" spans="1:17" ht="14.25" x14ac:dyDescent="0.2">
      <c r="A35" s="129"/>
      <c r="B35" s="3" t="s">
        <v>0</v>
      </c>
      <c r="C35" s="4">
        <f t="shared" si="4"/>
        <v>44677</v>
      </c>
      <c r="D35" s="40">
        <v>65</v>
      </c>
      <c r="E35" s="59" t="s">
        <v>24</v>
      </c>
      <c r="F35" s="9" t="s">
        <v>45</v>
      </c>
      <c r="G35" s="17" t="s">
        <v>44</v>
      </c>
      <c r="H35" s="20" t="str">
        <f t="shared" ref="H35:H40" si="5">CONCATENATE(O35," min ",INT(P35)," sec")</f>
        <v>4 min 32 sec</v>
      </c>
      <c r="I35" s="21"/>
      <c r="J35" s="5"/>
      <c r="K35">
        <v>120</v>
      </c>
      <c r="L35">
        <v>20</v>
      </c>
      <c r="M35">
        <v>0</v>
      </c>
      <c r="N35">
        <f>$B$2*K35/100</f>
        <v>13.2</v>
      </c>
      <c r="O35">
        <f t="shared" ref="O35:O40" si="6">INT(60/N35)</f>
        <v>4</v>
      </c>
      <c r="P35">
        <f t="shared" ref="P35:P40" si="7">((60/$N35)-O35)*60</f>
        <v>32.727272727272748</v>
      </c>
      <c r="Q35">
        <v>20</v>
      </c>
    </row>
    <row r="36" spans="1:17" ht="22.5" x14ac:dyDescent="0.2">
      <c r="A36" s="129"/>
      <c r="B36" s="3" t="s">
        <v>1</v>
      </c>
      <c r="C36" s="4">
        <f t="shared" si="4"/>
        <v>44678</v>
      </c>
      <c r="D36" s="40">
        <v>50</v>
      </c>
      <c r="E36" s="68" t="s">
        <v>26</v>
      </c>
      <c r="F36" s="81" t="str">
        <f>CONCATENATE("[optionnel] Vélo route ",L36," min à ",N36*K36/100," km/h de moyenne ou VTT/Gravel à ",$N$5*K36/100," km/h de moyenne")</f>
        <v>[optionnel] Vélo route 60 min à 27,5 km/h de moyenne ou VTT/Gravel à 19,8 km/h de moyenne</v>
      </c>
      <c r="G36" s="80" t="str">
        <f>CONCATENATE(INT((L36/60)*N36)," km")</f>
        <v>27 km</v>
      </c>
      <c r="H36" s="80" t="str">
        <f t="shared" si="5"/>
        <v>2 min 10 sec</v>
      </c>
      <c r="I36" s="21"/>
      <c r="J36" s="5"/>
      <c r="K36">
        <v>100</v>
      </c>
      <c r="L36">
        <v>60</v>
      </c>
      <c r="M36">
        <v>0</v>
      </c>
      <c r="N36">
        <f>$M$5</f>
        <v>27.5</v>
      </c>
      <c r="O36">
        <f t="shared" si="6"/>
        <v>2</v>
      </c>
      <c r="P36">
        <f t="shared" si="7"/>
        <v>10.909090909090899</v>
      </c>
      <c r="Q36">
        <v>60</v>
      </c>
    </row>
    <row r="37" spans="1:17" x14ac:dyDescent="0.2">
      <c r="A37" s="129"/>
      <c r="B37" s="3" t="s">
        <v>2</v>
      </c>
      <c r="C37" s="4">
        <f t="shared" si="4"/>
        <v>44679</v>
      </c>
      <c r="D37" s="40">
        <v>65</v>
      </c>
      <c r="E37" s="40"/>
      <c r="F37" s="6" t="str">
        <f>CONCATENATE(L37," min à ",$B$2*K37/100," km/h de moyenne, D+ : ",M37," m")</f>
        <v>75 min à 11 km/h de moyenne, D+ : 100 m</v>
      </c>
      <c r="G37" s="20" t="str">
        <f>CONCATENATE(INT((L37/60)*N37)," km")</f>
        <v>13 km</v>
      </c>
      <c r="H37" s="20" t="str">
        <f t="shared" si="5"/>
        <v>5 min 27 sec</v>
      </c>
      <c r="I37" s="21"/>
      <c r="J37" s="5"/>
      <c r="K37">
        <v>100</v>
      </c>
      <c r="L37">
        <v>75</v>
      </c>
      <c r="M37">
        <v>100</v>
      </c>
      <c r="N37">
        <f>$B$2*K37/100</f>
        <v>11</v>
      </c>
      <c r="O37">
        <f t="shared" si="6"/>
        <v>5</v>
      </c>
      <c r="P37">
        <f t="shared" si="7"/>
        <v>27.272727272727249</v>
      </c>
      <c r="Q37">
        <v>75</v>
      </c>
    </row>
    <row r="38" spans="1:17" ht="22.5" x14ac:dyDescent="0.2">
      <c r="A38" s="129"/>
      <c r="B38" s="3" t="s">
        <v>6</v>
      </c>
      <c r="C38" s="4">
        <f t="shared" si="4"/>
        <v>44680</v>
      </c>
      <c r="D38" s="40">
        <v>50</v>
      </c>
      <c r="E38" s="68" t="s">
        <v>26</v>
      </c>
      <c r="F38" s="81" t="str">
        <f>CONCATENATE("[optionnel] Vélo route ",L38," min à ",N38*K38/100," km/h de moyenne ou VTT/Gravel à ",$N$5*K38/100," km/h de moyenne")</f>
        <v>[optionnel] Vélo route 75 min à 27,5 km/h de moyenne ou VTT/Gravel à 19,8 km/h de moyenne</v>
      </c>
      <c r="G38" s="80" t="str">
        <f>CONCATENATE(INT((L38/60)*N38)," km")</f>
        <v>34 km</v>
      </c>
      <c r="H38" s="80" t="str">
        <f t="shared" si="5"/>
        <v>2 min 10 sec</v>
      </c>
      <c r="I38" s="21"/>
      <c r="J38" s="5"/>
      <c r="K38">
        <v>100</v>
      </c>
      <c r="L38">
        <v>75</v>
      </c>
      <c r="M38">
        <v>0</v>
      </c>
      <c r="N38">
        <f>$M$5</f>
        <v>27.5</v>
      </c>
      <c r="O38">
        <f t="shared" si="6"/>
        <v>2</v>
      </c>
      <c r="P38">
        <f t="shared" si="7"/>
        <v>10.909090909090899</v>
      </c>
      <c r="Q38">
        <v>75</v>
      </c>
    </row>
    <row r="39" spans="1:17" ht="14.25" x14ac:dyDescent="0.2">
      <c r="A39" s="129"/>
      <c r="B39" s="45" t="s">
        <v>3</v>
      </c>
      <c r="C39" s="48">
        <f t="shared" si="4"/>
        <v>44681</v>
      </c>
      <c r="D39" s="40">
        <v>65</v>
      </c>
      <c r="E39" s="90" t="s">
        <v>24</v>
      </c>
      <c r="F39" s="41" t="s">
        <v>58</v>
      </c>
      <c r="G39" s="49" t="s">
        <v>42</v>
      </c>
      <c r="H39" s="71" t="str">
        <f t="shared" si="5"/>
        <v>5 min 3 sec</v>
      </c>
      <c r="I39" s="49"/>
      <c r="J39" s="44"/>
      <c r="K39">
        <v>108</v>
      </c>
      <c r="L39">
        <v>0</v>
      </c>
      <c r="M39">
        <v>0</v>
      </c>
      <c r="N39">
        <f>$B$2*K39/100</f>
        <v>11.88</v>
      </c>
      <c r="O39">
        <f t="shared" si="6"/>
        <v>5</v>
      </c>
      <c r="P39">
        <f t="shared" si="7"/>
        <v>3.0303030303030098</v>
      </c>
      <c r="Q39">
        <v>0</v>
      </c>
    </row>
    <row r="40" spans="1:17" x14ac:dyDescent="0.2">
      <c r="A40" s="129"/>
      <c r="B40" s="69" t="s">
        <v>4</v>
      </c>
      <c r="C40" s="70">
        <f t="shared" si="4"/>
        <v>44682</v>
      </c>
      <c r="D40" s="40">
        <v>50</v>
      </c>
      <c r="E40" s="86" t="s">
        <v>19</v>
      </c>
      <c r="F40" s="122" t="str">
        <f>CONCATENATE(L40," min à ",$B$2*K40/100," km/h de moyenne [10K &amp; Semi de Chelles, A/R en endurance]")</f>
        <v>180 min à 10,45 km/h de moyenne [10K &amp; Semi de Chelles, A/R en endurance]</v>
      </c>
      <c r="G40" s="71" t="str">
        <f>CONCATENATE(INT((L40/60)*N40)," km")</f>
        <v>31 km</v>
      </c>
      <c r="H40" s="71" t="str">
        <f t="shared" si="5"/>
        <v>5 min 44 sec</v>
      </c>
      <c r="I40" s="18" t="s">
        <v>20</v>
      </c>
      <c r="J40" s="72">
        <f>J47-1</f>
        <v>-9</v>
      </c>
      <c r="K40">
        <v>95</v>
      </c>
      <c r="L40">
        <v>180</v>
      </c>
      <c r="M40">
        <v>0</v>
      </c>
      <c r="N40">
        <f>$B$2*K40/100</f>
        <v>10.45</v>
      </c>
      <c r="O40">
        <f t="shared" si="6"/>
        <v>5</v>
      </c>
      <c r="P40">
        <f t="shared" si="7"/>
        <v>44.497607655502435</v>
      </c>
      <c r="Q40">
        <v>180</v>
      </c>
    </row>
    <row r="41" spans="1:17" x14ac:dyDescent="0.2">
      <c r="A41" s="126" t="s">
        <v>22</v>
      </c>
      <c r="B41" s="11" t="s">
        <v>5</v>
      </c>
      <c r="C41" s="10">
        <f t="shared" ref="C41:C60" si="8">C40+1</f>
        <v>44683</v>
      </c>
      <c r="D41" s="40">
        <v>30</v>
      </c>
      <c r="E41" s="40"/>
      <c r="I41" s="19"/>
      <c r="J41" s="8"/>
    </row>
    <row r="42" spans="1:17" x14ac:dyDescent="0.2">
      <c r="A42" s="127"/>
      <c r="B42" s="11" t="s">
        <v>0</v>
      </c>
      <c r="C42" s="10">
        <f t="shared" si="8"/>
        <v>44684</v>
      </c>
      <c r="D42" s="40">
        <v>45</v>
      </c>
      <c r="E42" s="40"/>
      <c r="F42" s="6" t="str">
        <f>CONCATENATE(L42," min à ",$B$2*K42/100," km/h de moyenne, D+ : ",M42," m")</f>
        <v>75 min à 11 km/h de moyenne, D+ : 0 m</v>
      </c>
      <c r="G42" s="20" t="str">
        <f>CONCATENATE(INT((L42/60)*N42)," km")</f>
        <v>13 km</v>
      </c>
      <c r="H42" s="20" t="str">
        <f>CONCATENATE(O42," min ",INT(P42)," sec")</f>
        <v>5 min 27 sec</v>
      </c>
      <c r="I42" s="19"/>
      <c r="J42" s="8"/>
      <c r="K42">
        <v>100</v>
      </c>
      <c r="L42">
        <v>75</v>
      </c>
      <c r="M42">
        <v>0</v>
      </c>
      <c r="N42">
        <f>$B$2*K42/100</f>
        <v>11</v>
      </c>
      <c r="O42">
        <f>INT(60/N42)</f>
        <v>5</v>
      </c>
      <c r="P42">
        <f>((60/$N42)-O42)*60</f>
        <v>27.272727272727249</v>
      </c>
      <c r="Q42">
        <v>75</v>
      </c>
    </row>
    <row r="43" spans="1:17" x14ac:dyDescent="0.2">
      <c r="A43" s="127"/>
      <c r="B43" s="11" t="s">
        <v>1</v>
      </c>
      <c r="C43" s="10">
        <f t="shared" si="8"/>
        <v>44685</v>
      </c>
      <c r="D43" s="40">
        <v>50</v>
      </c>
      <c r="E43" s="40"/>
      <c r="F43" s="9"/>
      <c r="G43" s="9"/>
      <c r="H43" s="9"/>
      <c r="J43" s="8"/>
    </row>
    <row r="44" spans="1:17" x14ac:dyDescent="0.2">
      <c r="A44" s="127"/>
      <c r="B44" s="11" t="s">
        <v>2</v>
      </c>
      <c r="C44" s="10">
        <f t="shared" si="8"/>
        <v>44686</v>
      </c>
      <c r="D44" s="40">
        <v>65</v>
      </c>
      <c r="E44" s="40"/>
      <c r="F44" s="6" t="str">
        <f>CONCATENATE(L44," min à ",$B$2*K44/100," km/h de moyenne, D+ : ",M44," m")</f>
        <v>60 min à 11 km/h de moyenne, D+ : 50 m</v>
      </c>
      <c r="G44" s="20" t="str">
        <f>CONCATENATE(INT((L44/60)*N44)," km")</f>
        <v>11 km</v>
      </c>
      <c r="H44" s="20" t="str">
        <f>CONCATENATE(O44," min ",INT(P44)," sec")</f>
        <v>5 min 27 sec</v>
      </c>
      <c r="I44" s="19"/>
      <c r="J44" s="8"/>
      <c r="K44">
        <v>100</v>
      </c>
      <c r="L44">
        <v>60</v>
      </c>
      <c r="M44">
        <v>50</v>
      </c>
      <c r="N44">
        <f>$B$2*K44/100</f>
        <v>11</v>
      </c>
      <c r="O44">
        <f>INT(60/N44)</f>
        <v>5</v>
      </c>
      <c r="P44">
        <f>((60/$N44)-O44)*60</f>
        <v>27.272727272727249</v>
      </c>
      <c r="Q44">
        <v>60</v>
      </c>
    </row>
    <row r="45" spans="1:17" x14ac:dyDescent="0.2">
      <c r="A45" s="127"/>
      <c r="B45" s="11" t="s">
        <v>6</v>
      </c>
      <c r="C45" s="10">
        <f t="shared" si="8"/>
        <v>44687</v>
      </c>
      <c r="D45" s="40">
        <v>70</v>
      </c>
      <c r="E45" s="40"/>
      <c r="F45" s="15"/>
      <c r="G45" s="15"/>
      <c r="H45" s="15"/>
      <c r="I45" s="17"/>
      <c r="J45" s="8"/>
    </row>
    <row r="46" spans="1:17" ht="22.5" x14ac:dyDescent="0.2">
      <c r="A46" s="127"/>
      <c r="B46" s="69" t="s">
        <v>3</v>
      </c>
      <c r="C46" s="70">
        <f t="shared" si="8"/>
        <v>44688</v>
      </c>
      <c r="D46" s="40">
        <v>85</v>
      </c>
      <c r="E46" s="89" t="s">
        <v>26</v>
      </c>
      <c r="F46" s="97" t="str">
        <f>CONCATENATE("[optionnel] Vélo route ",L46," min à ",N46*K46/100," km/h de moyenne ou VTT/Gravel à ",$N$5*K46/100," km/h de moyenne")</f>
        <v>[optionnel] Vélo route 60 min à 22 km/h de moyenne ou VTT/Gravel à 15,84 km/h de moyenne</v>
      </c>
      <c r="G46" s="84" t="str">
        <f>CONCATENATE(INT((L46/60)*N46)," km")</f>
        <v>27 km</v>
      </c>
      <c r="H46" s="84" t="str">
        <f>CONCATENATE(O46," min ",INT(P46)," sec")</f>
        <v>2 min 10 sec</v>
      </c>
      <c r="I46" s="49"/>
      <c r="J46" s="74"/>
      <c r="K46">
        <v>80</v>
      </c>
      <c r="L46">
        <v>60</v>
      </c>
      <c r="M46">
        <v>0</v>
      </c>
      <c r="N46">
        <f>$M$5</f>
        <v>27.5</v>
      </c>
      <c r="O46">
        <f>INT(60/N46)</f>
        <v>2</v>
      </c>
      <c r="P46">
        <f>((60/$N46)-O46)*60</f>
        <v>10.909090909090899</v>
      </c>
      <c r="Q46">
        <v>60</v>
      </c>
    </row>
    <row r="47" spans="1:17" x14ac:dyDescent="0.2">
      <c r="A47" s="127"/>
      <c r="B47" s="69" t="s">
        <v>4</v>
      </c>
      <c r="C47" s="70">
        <f t="shared" si="8"/>
        <v>44689</v>
      </c>
      <c r="D47" s="40">
        <v>100</v>
      </c>
      <c r="E47" s="86"/>
      <c r="F47" s="75" t="str">
        <f>CONCATENATE(L47," min à ",$B$2*K47/100," km/h de moyenne")</f>
        <v>90 min à 11 km/h de moyenne</v>
      </c>
      <c r="G47" s="71" t="str">
        <f>CONCATENATE(INT((L47/60)*N47)," km")</f>
        <v>16 km</v>
      </c>
      <c r="H47" s="71" t="str">
        <f>CONCATENATE(O47," min ",INT(P47)," sec")</f>
        <v>5 min 27 sec</v>
      </c>
      <c r="I47" s="71" t="s">
        <v>55</v>
      </c>
      <c r="J47" s="72">
        <f>J54-1</f>
        <v>-8</v>
      </c>
      <c r="K47">
        <v>100</v>
      </c>
      <c r="L47">
        <v>90</v>
      </c>
      <c r="M47">
        <v>0</v>
      </c>
      <c r="N47">
        <f>$B$2*K47/100</f>
        <v>11</v>
      </c>
      <c r="O47">
        <f>INT(60/N47)</f>
        <v>5</v>
      </c>
      <c r="P47">
        <f>((60/$N47)-O47)*60</f>
        <v>27.272727272727249</v>
      </c>
      <c r="Q47">
        <v>90</v>
      </c>
    </row>
    <row r="48" spans="1:17" ht="12.75" customHeight="1" x14ac:dyDescent="0.2">
      <c r="A48" s="128" t="s">
        <v>7</v>
      </c>
      <c r="B48" s="11" t="s">
        <v>5</v>
      </c>
      <c r="C48" s="10">
        <f t="shared" si="8"/>
        <v>44690</v>
      </c>
      <c r="D48" s="40">
        <v>85</v>
      </c>
      <c r="E48" s="40"/>
      <c r="F48" s="9"/>
      <c r="G48" s="9"/>
      <c r="H48" s="9"/>
      <c r="I48" s="17"/>
      <c r="J48" s="8"/>
    </row>
    <row r="49" spans="1:17" ht="14.25" x14ac:dyDescent="0.2">
      <c r="A49" s="129"/>
      <c r="B49" s="11" t="s">
        <v>0</v>
      </c>
      <c r="C49" s="10">
        <f t="shared" si="8"/>
        <v>44691</v>
      </c>
      <c r="D49" s="40">
        <v>100</v>
      </c>
      <c r="E49" s="59" t="s">
        <v>24</v>
      </c>
      <c r="F49" s="15" t="s">
        <v>47</v>
      </c>
      <c r="G49" s="20" t="str">
        <f>CONCATENATE(INT((L49/60)*N49)," km")</f>
        <v>6 km</v>
      </c>
      <c r="H49" s="20" t="str">
        <f t="shared" ref="H49:H54" si="9">CONCATENATE(O49," min ",INT(P49)," sec")</f>
        <v>4 min 57 sec</v>
      </c>
      <c r="I49" s="19"/>
      <c r="J49" s="8"/>
      <c r="K49">
        <v>110</v>
      </c>
      <c r="L49">
        <v>30</v>
      </c>
      <c r="M49">
        <v>0</v>
      </c>
      <c r="N49">
        <f>$B$2*K49/100</f>
        <v>12.1</v>
      </c>
      <c r="O49">
        <f t="shared" ref="O49:O54" si="10">INT(60/N49)</f>
        <v>4</v>
      </c>
      <c r="P49">
        <f t="shared" ref="P49:P54" si="11">((60/$N49)-O49)*60</f>
        <v>57.520661157024819</v>
      </c>
      <c r="Q49">
        <v>30</v>
      </c>
    </row>
    <row r="50" spans="1:17" ht="14.25" x14ac:dyDescent="0.2">
      <c r="A50" s="129"/>
      <c r="B50" s="11" t="s">
        <v>1</v>
      </c>
      <c r="C50" s="10">
        <f t="shared" si="8"/>
        <v>44692</v>
      </c>
      <c r="D50" s="40">
        <v>85</v>
      </c>
      <c r="E50" s="58"/>
      <c r="F50" s="6" t="str">
        <f>CONCATENATE(L50," min à ",$B$2*K50/100," km/h de moyenne, D+ : ",M50," m")</f>
        <v>75 min à 11 km/h de moyenne, D+ : 100 m</v>
      </c>
      <c r="G50" s="20" t="str">
        <f>CONCATENATE(INT((L50/60)*N50)," km")</f>
        <v>13 km</v>
      </c>
      <c r="H50" s="20" t="str">
        <f t="shared" si="9"/>
        <v>5 min 27 sec</v>
      </c>
      <c r="I50" s="17"/>
      <c r="J50" s="8"/>
      <c r="K50">
        <v>100</v>
      </c>
      <c r="L50">
        <v>75</v>
      </c>
      <c r="M50">
        <v>100</v>
      </c>
      <c r="N50">
        <f>$B$2*K50/100</f>
        <v>11</v>
      </c>
      <c r="O50">
        <f t="shared" si="10"/>
        <v>5</v>
      </c>
      <c r="P50">
        <f t="shared" si="11"/>
        <v>27.272727272727249</v>
      </c>
      <c r="Q50">
        <v>75</v>
      </c>
    </row>
    <row r="51" spans="1:17" x14ac:dyDescent="0.2">
      <c r="A51" s="129"/>
      <c r="B51" s="11" t="s">
        <v>2</v>
      </c>
      <c r="C51" s="10">
        <f t="shared" si="8"/>
        <v>44693</v>
      </c>
      <c r="D51" s="40">
        <v>70</v>
      </c>
      <c r="E51" s="40"/>
      <c r="F51" s="9" t="s">
        <v>59</v>
      </c>
      <c r="G51" s="20" t="s">
        <v>60</v>
      </c>
      <c r="H51" s="20" t="str">
        <f t="shared" si="9"/>
        <v>4 min 32 sec</v>
      </c>
      <c r="I51" s="17"/>
      <c r="J51" s="8"/>
      <c r="K51">
        <v>120</v>
      </c>
      <c r="L51">
        <v>0</v>
      </c>
      <c r="M51">
        <v>0</v>
      </c>
      <c r="N51">
        <f>$B$2*K51/100</f>
        <v>13.2</v>
      </c>
      <c r="O51">
        <f t="shared" si="10"/>
        <v>4</v>
      </c>
      <c r="P51">
        <f t="shared" si="11"/>
        <v>32.727272727272748</v>
      </c>
      <c r="Q51">
        <v>0</v>
      </c>
    </row>
    <row r="52" spans="1:17" ht="11.25" customHeight="1" x14ac:dyDescent="0.2">
      <c r="A52" s="129"/>
      <c r="B52" s="11" t="s">
        <v>6</v>
      </c>
      <c r="C52" s="10">
        <f t="shared" si="8"/>
        <v>44694</v>
      </c>
      <c r="D52" s="40">
        <v>55</v>
      </c>
      <c r="E52" s="68" t="s">
        <v>26</v>
      </c>
      <c r="F52" s="81" t="str">
        <f>CONCATENATE("[optionnel] Vélo route ",L52," min à ",N52*K52/100," km/h de moyenne ou VTT/Gravel à ",$N$5*K52/100," km/h de moyenne")</f>
        <v>[optionnel] Vélo route 75 min à 27,5 km/h de moyenne ou VTT/Gravel à 19,8 km/h de moyenne</v>
      </c>
      <c r="G52" s="20" t="str">
        <f>CONCATENATE(INT((L52/60)*N52)," km")</f>
        <v>34 km</v>
      </c>
      <c r="H52" s="17" t="str">
        <f t="shared" si="9"/>
        <v>2 min 10 sec</v>
      </c>
      <c r="I52" s="17"/>
      <c r="J52" s="8"/>
      <c r="K52">
        <v>100</v>
      </c>
      <c r="L52">
        <v>75</v>
      </c>
      <c r="M52">
        <v>0</v>
      </c>
      <c r="N52">
        <f>$M$5</f>
        <v>27.5</v>
      </c>
      <c r="O52">
        <f t="shared" si="10"/>
        <v>2</v>
      </c>
      <c r="P52">
        <f t="shared" si="11"/>
        <v>10.909090909090899</v>
      </c>
      <c r="Q52">
        <v>75</v>
      </c>
    </row>
    <row r="53" spans="1:17" x14ac:dyDescent="0.2">
      <c r="A53" s="129"/>
      <c r="B53" s="69" t="s">
        <v>3</v>
      </c>
      <c r="C53" s="70">
        <f t="shared" si="8"/>
        <v>44695</v>
      </c>
      <c r="D53" s="40">
        <v>65</v>
      </c>
      <c r="E53" s="86" t="s">
        <v>19</v>
      </c>
      <c r="F53" s="75" t="str">
        <f>CONCATENATE(L53," min à ",$B$2*K53/100," km/h de moyenne")</f>
        <v>150 min à 9,9 km/h de moyenne</v>
      </c>
      <c r="G53" s="71" t="str">
        <f>CONCATENATE(INT((L53/60)*N53)," km")</f>
        <v>24 km</v>
      </c>
      <c r="H53" s="71" t="str">
        <f t="shared" si="9"/>
        <v>6 min 3 sec</v>
      </c>
      <c r="I53" s="71"/>
      <c r="J53" s="74"/>
      <c r="K53">
        <v>90</v>
      </c>
      <c r="L53">
        <f>INT(Q53*($B$7/175))</f>
        <v>150</v>
      </c>
      <c r="M53">
        <v>0</v>
      </c>
      <c r="N53">
        <f>$B$2*K53/100</f>
        <v>9.9</v>
      </c>
      <c r="O53">
        <f t="shared" si="10"/>
        <v>6</v>
      </c>
      <c r="P53">
        <f t="shared" si="11"/>
        <v>3.6363636363636331</v>
      </c>
      <c r="Q53">
        <v>150</v>
      </c>
    </row>
    <row r="54" spans="1:17" x14ac:dyDescent="0.2">
      <c r="A54" s="129"/>
      <c r="B54" s="69" t="s">
        <v>4</v>
      </c>
      <c r="C54" s="70">
        <f t="shared" si="8"/>
        <v>44696</v>
      </c>
      <c r="D54" s="40">
        <v>45</v>
      </c>
      <c r="E54" s="86" t="s">
        <v>19</v>
      </c>
      <c r="F54" s="75" t="str">
        <f>CONCATENATE(L54," min à ",$B$2*K54/100," km/h de moyenne")</f>
        <v>210 min à 9,35 km/h de moyenne</v>
      </c>
      <c r="G54" s="71" t="str">
        <f>CONCATENATE(INT((L54/60)*N54)," km")</f>
        <v>32 km</v>
      </c>
      <c r="H54" s="71" t="str">
        <f t="shared" si="9"/>
        <v>6 min 25 sec</v>
      </c>
      <c r="I54" s="71" t="s">
        <v>54</v>
      </c>
      <c r="J54" s="72">
        <f>J61-1</f>
        <v>-7</v>
      </c>
      <c r="K54">
        <v>85</v>
      </c>
      <c r="L54">
        <f>INT(Q54*($B$7/175))</f>
        <v>210</v>
      </c>
      <c r="M54">
        <v>0</v>
      </c>
      <c r="N54">
        <f>$B$2*K54/100</f>
        <v>9.35</v>
      </c>
      <c r="O54">
        <f t="shared" si="10"/>
        <v>6</v>
      </c>
      <c r="P54">
        <f t="shared" si="11"/>
        <v>25.026737967914432</v>
      </c>
      <c r="Q54">
        <v>210</v>
      </c>
    </row>
    <row r="55" spans="1:17" x14ac:dyDescent="0.2">
      <c r="A55" s="129"/>
      <c r="B55" s="11" t="s">
        <v>5</v>
      </c>
      <c r="C55" s="10">
        <f t="shared" si="8"/>
        <v>44697</v>
      </c>
      <c r="D55" s="40">
        <v>25</v>
      </c>
      <c r="E55" s="40"/>
      <c r="F55" s="15"/>
      <c r="G55" s="15"/>
      <c r="H55" s="15"/>
      <c r="I55" s="17"/>
      <c r="J55" s="8"/>
    </row>
    <row r="56" spans="1:17" x14ac:dyDescent="0.2">
      <c r="A56" s="129"/>
      <c r="B56" s="11" t="s">
        <v>0</v>
      </c>
      <c r="C56" s="10">
        <f t="shared" si="8"/>
        <v>44698</v>
      </c>
      <c r="D56" s="40">
        <v>40</v>
      </c>
      <c r="E56" s="40"/>
      <c r="F56" s="6" t="str">
        <f>CONCATENATE(L56," min à ",$B$2*K56/100," km/h de moyenne, D+ : ",M56," m")</f>
        <v>75 min à 9,9 km/h de moyenne, D+ : 75 m</v>
      </c>
      <c r="G56" s="20" t="str">
        <f>CONCATENATE(INT((L56/60)*N56)," km")</f>
        <v>12 km</v>
      </c>
      <c r="H56" s="20" t="str">
        <f>CONCATENATE(O56," min ",INT(P56)," sec")</f>
        <v>6 min 3 sec</v>
      </c>
      <c r="I56" s="17"/>
      <c r="J56" s="8"/>
      <c r="K56">
        <v>90</v>
      </c>
      <c r="L56">
        <v>75</v>
      </c>
      <c r="M56">
        <v>75</v>
      </c>
      <c r="N56">
        <f>$B$2*K56/100</f>
        <v>9.9</v>
      </c>
      <c r="O56">
        <f t="shared" ref="O56:O61" si="12">INT(60/N56)</f>
        <v>6</v>
      </c>
      <c r="P56">
        <f t="shared" ref="P56:P61" si="13">((60/$N56)-O56)*60</f>
        <v>3.6363636363636331</v>
      </c>
      <c r="Q56">
        <v>75</v>
      </c>
    </row>
    <row r="57" spans="1:17" ht="12.75" customHeight="1" x14ac:dyDescent="0.2">
      <c r="A57" s="129"/>
      <c r="B57" s="95" t="s">
        <v>1</v>
      </c>
      <c r="C57" s="96">
        <f t="shared" si="8"/>
        <v>44699</v>
      </c>
      <c r="D57" s="40">
        <v>30</v>
      </c>
      <c r="E57" s="68" t="s">
        <v>26</v>
      </c>
      <c r="F57" s="81" t="str">
        <f>CONCATENATE("[optionnel] Vélo route ",L22," min à ",ROUND(N22*K22/100,1)," km/h de moyenne ou VTT/Gravel à ",ROUND($N$5*K22/100,1)," km/h de moyenne")</f>
        <v>[optionnel] Vélo route 60 min à 20,6 km/h de moyenne ou VTT/Gravel à 14,9 km/h de moyenne</v>
      </c>
      <c r="G57" s="20" t="str">
        <f>CONCATENATE(ROUND(L57/60*N57,1)," Km")</f>
        <v>27,5 Km</v>
      </c>
      <c r="H57" s="20" t="str">
        <f>CONCATENATE(O57," min ",INT(P57)," sec")</f>
        <v>2 min 10 sec</v>
      </c>
      <c r="I57" s="17"/>
      <c r="J57" s="8"/>
      <c r="K57">
        <v>100</v>
      </c>
      <c r="L57">
        <v>60</v>
      </c>
      <c r="M57">
        <v>0</v>
      </c>
      <c r="N57">
        <f>$M$5</f>
        <v>27.5</v>
      </c>
      <c r="O57">
        <f t="shared" si="12"/>
        <v>2</v>
      </c>
      <c r="P57">
        <f t="shared" si="13"/>
        <v>10.909090909090899</v>
      </c>
      <c r="Q57">
        <v>60</v>
      </c>
    </row>
    <row r="58" spans="1:17" ht="14.25" x14ac:dyDescent="0.2">
      <c r="A58" s="129"/>
      <c r="B58" s="11" t="s">
        <v>2</v>
      </c>
      <c r="C58" s="10">
        <f t="shared" si="8"/>
        <v>44700</v>
      </c>
      <c r="D58" s="40">
        <v>45</v>
      </c>
      <c r="E58" s="68" t="s">
        <v>26</v>
      </c>
      <c r="F58" s="105" t="str">
        <f>CONCATENATE("[optionnel] Vélo route ",L58," min à ",ROUND(N22*K22/100,1)," km/h de moyenne ou VTT/Gravel à ",ROUND($N$5*K22/100,1)," km/h de moyenne")</f>
        <v>[optionnel] Vélo route 30 min à 20,6 km/h de moyenne ou VTT/Gravel à 14,9 km/h de moyenne</v>
      </c>
      <c r="G58" s="20" t="str">
        <f>CONCATENATE(ROUND(L58/60*N58,1)," Km")</f>
        <v>13,8 Km</v>
      </c>
      <c r="H58" s="20" t="str">
        <f>CONCATENATE(O58," min ",INT(P58)," sec")</f>
        <v>2 min 10 sec</v>
      </c>
      <c r="I58" s="19"/>
      <c r="J58" s="8"/>
      <c r="K58">
        <v>100</v>
      </c>
      <c r="L58">
        <v>30</v>
      </c>
      <c r="M58">
        <v>0</v>
      </c>
      <c r="N58">
        <f>$M$5</f>
        <v>27.5</v>
      </c>
      <c r="O58">
        <f t="shared" si="12"/>
        <v>2</v>
      </c>
      <c r="P58">
        <f t="shared" si="13"/>
        <v>10.909090909090899</v>
      </c>
      <c r="Q58">
        <v>30</v>
      </c>
    </row>
    <row r="59" spans="1:17" ht="12" customHeight="1" x14ac:dyDescent="0.2">
      <c r="A59" s="129"/>
      <c r="B59" s="11" t="s">
        <v>6</v>
      </c>
      <c r="C59" s="10">
        <f t="shared" si="8"/>
        <v>44701</v>
      </c>
      <c r="D59" s="40">
        <v>60</v>
      </c>
      <c r="E59" s="68"/>
      <c r="F59" s="81"/>
      <c r="I59" s="19"/>
      <c r="J59" s="8"/>
      <c r="K59">
        <v>80</v>
      </c>
      <c r="L59">
        <v>60</v>
      </c>
      <c r="M59">
        <v>0</v>
      </c>
      <c r="N59">
        <f>$M$5</f>
        <v>27.5</v>
      </c>
      <c r="O59">
        <f t="shared" si="12"/>
        <v>2</v>
      </c>
      <c r="P59">
        <f t="shared" si="13"/>
        <v>10.909090909090899</v>
      </c>
      <c r="Q59">
        <v>60</v>
      </c>
    </row>
    <row r="60" spans="1:17" s="28" customFormat="1" ht="16.5" customHeight="1" x14ac:dyDescent="0.2">
      <c r="A60" s="129"/>
      <c r="B60" s="85" t="s">
        <v>3</v>
      </c>
      <c r="C60" s="94">
        <f t="shared" si="8"/>
        <v>44702</v>
      </c>
      <c r="D60" s="47">
        <v>75</v>
      </c>
      <c r="E60" s="98" t="s">
        <v>36</v>
      </c>
      <c r="F60" s="93" t="str">
        <f>CONCATENATE(L60," min à ",$B$2*K60/100," km/h de moyenne [6 heures de PONTAULT C.]")</f>
        <v>360 min à 9,35 km/h de moyenne [6 heures de PONTAULT C.]</v>
      </c>
      <c r="G60" s="71" t="str">
        <f>CONCATENATE(INT((L60/60)*N60)," km")</f>
        <v>56 km</v>
      </c>
      <c r="H60" s="71" t="str">
        <f>CONCATENATE(O60," min ",INT(P60)," sec")</f>
        <v>6 min 25 sec</v>
      </c>
      <c r="I60" s="87"/>
      <c r="J60" s="88"/>
      <c r="K60">
        <v>85</v>
      </c>
      <c r="L60">
        <v>360</v>
      </c>
      <c r="M60">
        <v>75</v>
      </c>
      <c r="N60">
        <f>$B$2*K60/100</f>
        <v>9.35</v>
      </c>
      <c r="O60">
        <f t="shared" si="12"/>
        <v>6</v>
      </c>
      <c r="P60">
        <f t="shared" si="13"/>
        <v>25.026737967914432</v>
      </c>
      <c r="Q60">
        <v>360</v>
      </c>
    </row>
    <row r="61" spans="1:17" ht="14.25" x14ac:dyDescent="0.2">
      <c r="A61" s="129"/>
      <c r="B61" s="69" t="s">
        <v>4</v>
      </c>
      <c r="C61" s="70">
        <f t="shared" ref="C61:C102" si="14">C60+1</f>
        <v>44703</v>
      </c>
      <c r="D61" s="47">
        <v>25</v>
      </c>
      <c r="E61" s="89" t="s">
        <v>26</v>
      </c>
      <c r="F61" s="83" t="str">
        <f>CONCATENATE("[optionnel vélo route] ",L61," min à ",N61*K61/100," km/h de moyenne ou VTT/Gravel à ",$N$5*K61/100," km/h de moyenne")</f>
        <v>[optionnel vélo route] 120 min à 17,6 km/h de moyenne ou VTT/Gravel à 15,84 km/h de moyenne</v>
      </c>
      <c r="G61" s="84" t="str">
        <f>CONCATENATE(INT((L61/60)*N61)," km")</f>
        <v>44 km</v>
      </c>
      <c r="H61" s="84" t="str">
        <f>CONCATENATE(O61," min ",INT(P61)," sec")</f>
        <v>2 min 43 sec</v>
      </c>
      <c r="I61" s="71"/>
      <c r="J61" s="72">
        <f>J68-1</f>
        <v>-6</v>
      </c>
      <c r="K61">
        <v>80</v>
      </c>
      <c r="L61">
        <v>120</v>
      </c>
      <c r="M61">
        <v>75</v>
      </c>
      <c r="N61">
        <f>$M$5*K61/100</f>
        <v>22</v>
      </c>
      <c r="O61">
        <f t="shared" si="12"/>
        <v>2</v>
      </c>
      <c r="P61">
        <f t="shared" si="13"/>
        <v>43.636363636363626</v>
      </c>
      <c r="Q61">
        <v>120</v>
      </c>
    </row>
    <row r="62" spans="1:17" ht="12.75" customHeight="1" x14ac:dyDescent="0.2">
      <c r="A62" s="129"/>
      <c r="B62" s="11" t="s">
        <v>5</v>
      </c>
      <c r="C62" s="10">
        <f t="shared" si="14"/>
        <v>44704</v>
      </c>
      <c r="D62" s="40">
        <v>40</v>
      </c>
      <c r="E62" s="40"/>
      <c r="F62" s="9"/>
      <c r="G62" s="9"/>
      <c r="H62" s="9"/>
      <c r="I62" s="17"/>
      <c r="J62" s="8"/>
    </row>
    <row r="63" spans="1:17" x14ac:dyDescent="0.2">
      <c r="A63" s="129"/>
      <c r="B63" s="11" t="s">
        <v>0</v>
      </c>
      <c r="C63" s="10">
        <f t="shared" si="14"/>
        <v>44705</v>
      </c>
      <c r="D63" s="40">
        <v>55</v>
      </c>
      <c r="F63" s="6"/>
      <c r="I63" s="17"/>
      <c r="J63" s="8"/>
      <c r="K63">
        <v>100</v>
      </c>
      <c r="L63">
        <v>40</v>
      </c>
      <c r="M63">
        <v>0</v>
      </c>
      <c r="N63">
        <f>$B$2*K63/100</f>
        <v>11</v>
      </c>
      <c r="O63">
        <f>INT(60/N63)</f>
        <v>5</v>
      </c>
      <c r="P63">
        <f>((60/$N63)-O63)*60</f>
        <v>27.272727272727249</v>
      </c>
      <c r="Q63">
        <v>40</v>
      </c>
    </row>
    <row r="64" spans="1:17" ht="14.25" x14ac:dyDescent="0.2">
      <c r="A64" s="129"/>
      <c r="B64" s="3" t="s">
        <v>1</v>
      </c>
      <c r="C64" s="4">
        <f t="shared" si="14"/>
        <v>44706</v>
      </c>
      <c r="D64" s="40">
        <v>70</v>
      </c>
      <c r="E64" s="59"/>
      <c r="F64" s="6" t="str">
        <f>CONCATENATE(L64," min à ",$B$2*K64/100," km/h de moyenne, D+ : ",M63," m")</f>
        <v>60 min à 9,9 km/h de moyenne, D+ : 0 m</v>
      </c>
      <c r="G64" s="20" t="str">
        <f>CONCATENATE(INT((L64/60)*N64)," km")</f>
        <v>9 km</v>
      </c>
      <c r="H64" s="20" t="str">
        <f>CONCATENATE(O64," min ",INT(P64)," sec")</f>
        <v>6 min 3 sec</v>
      </c>
      <c r="I64" s="20"/>
      <c r="J64" s="5"/>
      <c r="K64">
        <v>90</v>
      </c>
      <c r="L64">
        <v>60</v>
      </c>
      <c r="M64">
        <v>0</v>
      </c>
      <c r="N64">
        <f>$B$2*K64/100</f>
        <v>9.9</v>
      </c>
      <c r="O64">
        <f>INT(60/N64)</f>
        <v>6</v>
      </c>
      <c r="P64">
        <f>((60/$N64)-O64)*60</f>
        <v>3.6363636363636331</v>
      </c>
      <c r="Q64">
        <v>60</v>
      </c>
    </row>
    <row r="65" spans="1:17" ht="14.25" x14ac:dyDescent="0.2">
      <c r="A65" s="129"/>
      <c r="B65" s="3" t="s">
        <v>2</v>
      </c>
      <c r="C65" s="4">
        <f t="shared" si="14"/>
        <v>44707</v>
      </c>
      <c r="D65" s="40">
        <v>55</v>
      </c>
      <c r="E65" s="59" t="s">
        <v>24</v>
      </c>
      <c r="F65" s="15" t="s">
        <v>49</v>
      </c>
      <c r="G65" s="20" t="str">
        <f>CONCATENATE(INT((L64/60)*N64)," km")</f>
        <v>9 km</v>
      </c>
      <c r="H65" s="20" t="str">
        <f>CONCATENATE(O65," min ",INT(P65)," sec")</f>
        <v>4 min 57 sec</v>
      </c>
      <c r="I65" s="20"/>
      <c r="J65" s="5"/>
      <c r="K65">
        <v>110</v>
      </c>
      <c r="L65">
        <v>60</v>
      </c>
      <c r="M65">
        <v>0</v>
      </c>
      <c r="N65">
        <f>$B$2*K65/100</f>
        <v>12.1</v>
      </c>
      <c r="O65">
        <f>INT(60/N65)</f>
        <v>4</v>
      </c>
      <c r="P65">
        <f>((60/$N65)-O65)*60</f>
        <v>57.520661157024819</v>
      </c>
      <c r="Q65">
        <v>60</v>
      </c>
    </row>
    <row r="66" spans="1:17" ht="12.75" customHeight="1" x14ac:dyDescent="0.2">
      <c r="A66" s="129"/>
      <c r="B66" s="3" t="s">
        <v>6</v>
      </c>
      <c r="C66" s="4">
        <f t="shared" si="14"/>
        <v>44708</v>
      </c>
      <c r="D66" s="40">
        <v>50</v>
      </c>
      <c r="E66" s="68" t="s">
        <v>26</v>
      </c>
      <c r="F66" s="101" t="str">
        <f>CONCATENATE("[optionnel] Vélo route ",L22," min à ",ROUND(N22*K22/100,1)," km/h de moyenne ou VTT/Gravel à ",ROUND($N$5*K22/100,1)," km/h de moyenne")</f>
        <v>[optionnel] Vélo route 60 min à 20,6 km/h de moyenne ou VTT/Gravel à 14,9 km/h de moyenne</v>
      </c>
      <c r="G66" s="6"/>
      <c r="H66" s="6"/>
      <c r="I66" s="20"/>
      <c r="J66" s="5"/>
    </row>
    <row r="67" spans="1:17" ht="12.75" customHeight="1" x14ac:dyDescent="0.2">
      <c r="A67" s="129"/>
      <c r="B67" s="45" t="s">
        <v>3</v>
      </c>
      <c r="C67" s="48">
        <f t="shared" si="14"/>
        <v>44709</v>
      </c>
      <c r="D67" s="40">
        <v>65</v>
      </c>
      <c r="E67" s="47"/>
      <c r="F67" s="41"/>
      <c r="G67" s="41"/>
      <c r="H67" s="41"/>
      <c r="I67" s="49"/>
      <c r="J67" s="44"/>
      <c r="K67">
        <v>85</v>
      </c>
      <c r="L67">
        <v>210</v>
      </c>
      <c r="M67">
        <v>0</v>
      </c>
      <c r="N67">
        <f>$B$2*K67/100</f>
        <v>9.35</v>
      </c>
      <c r="O67">
        <f>INT(60/N67)</f>
        <v>6</v>
      </c>
      <c r="P67">
        <f>((60/$N67)-O67)*60</f>
        <v>25.026737967914432</v>
      </c>
      <c r="Q67">
        <v>210</v>
      </c>
    </row>
    <row r="68" spans="1:17" x14ac:dyDescent="0.2">
      <c r="A68" s="129"/>
      <c r="B68" s="69" t="s">
        <v>4</v>
      </c>
      <c r="C68" s="70">
        <f t="shared" si="14"/>
        <v>44710</v>
      </c>
      <c r="D68" s="40">
        <v>80</v>
      </c>
      <c r="E68" s="86" t="s">
        <v>19</v>
      </c>
      <c r="F68" s="99" t="s">
        <v>50</v>
      </c>
      <c r="G68" s="82" t="s">
        <v>51</v>
      </c>
      <c r="H68" s="71" t="str">
        <f>CONCATENATE(O68," min ",INT(P68)," sec")</f>
        <v>6 min 25 sec</v>
      </c>
      <c r="I68" s="71"/>
      <c r="J68" s="72">
        <f>J75-1</f>
        <v>-5</v>
      </c>
      <c r="K68">
        <v>85</v>
      </c>
      <c r="L68">
        <v>300</v>
      </c>
      <c r="M68">
        <v>0</v>
      </c>
      <c r="N68">
        <f>$B$2*K68/100</f>
        <v>9.35</v>
      </c>
      <c r="O68">
        <f>INT(60/N68)</f>
        <v>6</v>
      </c>
      <c r="P68">
        <f>((60/$N68)-O68)*60</f>
        <v>25.026737967914432</v>
      </c>
      <c r="Q68">
        <v>300</v>
      </c>
    </row>
    <row r="69" spans="1:17" x14ac:dyDescent="0.2">
      <c r="A69" s="126" t="s">
        <v>22</v>
      </c>
      <c r="B69" s="11" t="s">
        <v>5</v>
      </c>
      <c r="C69" s="10">
        <f t="shared" si="14"/>
        <v>44711</v>
      </c>
      <c r="D69" s="40">
        <v>45</v>
      </c>
      <c r="E69" s="40"/>
      <c r="F69" s="9"/>
      <c r="G69" s="9"/>
      <c r="H69" s="9"/>
      <c r="I69" s="17"/>
      <c r="J69" s="8"/>
    </row>
    <row r="70" spans="1:17" x14ac:dyDescent="0.2">
      <c r="A70" s="127"/>
      <c r="B70" s="3" t="s">
        <v>0</v>
      </c>
      <c r="C70" s="4">
        <f t="shared" si="14"/>
        <v>44712</v>
      </c>
      <c r="D70" s="40">
        <v>60</v>
      </c>
      <c r="E70" s="40"/>
      <c r="F70" s="6" t="str">
        <f>CONCATENATE(L70," min à ",$B$2*K70/100," km/h de moyenne, D+ : ",M70," m")</f>
        <v>75 min à 10,78 km/h de moyenne, D+ : 0 m</v>
      </c>
      <c r="G70" s="20" t="str">
        <f>CONCATENATE(INT((L70/60)*N70)," km")</f>
        <v>13 km</v>
      </c>
      <c r="H70" s="20" t="str">
        <f>CONCATENATE(O70," min ",INT(P70)," sec")</f>
        <v>5 min 33 sec</v>
      </c>
      <c r="I70" s="20"/>
      <c r="J70" s="5"/>
      <c r="K70">
        <v>98</v>
      </c>
      <c r="L70">
        <v>75</v>
      </c>
      <c r="M70">
        <v>0</v>
      </c>
      <c r="N70">
        <f>$B$2*K70/100</f>
        <v>10.78</v>
      </c>
      <c r="O70">
        <f>INT(60/N70)</f>
        <v>5</v>
      </c>
      <c r="P70">
        <f>((60/$N70)-O70)*60</f>
        <v>33.951762523191107</v>
      </c>
      <c r="Q70">
        <v>75</v>
      </c>
    </row>
    <row r="71" spans="1:17" x14ac:dyDescent="0.2">
      <c r="A71" s="127"/>
      <c r="B71" s="3" t="s">
        <v>1</v>
      </c>
      <c r="C71" s="4">
        <f t="shared" si="14"/>
        <v>44713</v>
      </c>
      <c r="D71" s="40">
        <v>55</v>
      </c>
      <c r="E71" s="40"/>
      <c r="F71" s="9"/>
      <c r="G71" s="6"/>
      <c r="H71" s="6"/>
      <c r="I71" s="20"/>
      <c r="J71" s="5"/>
    </row>
    <row r="72" spans="1:17" x14ac:dyDescent="0.2">
      <c r="A72" s="127"/>
      <c r="B72" s="3" t="s">
        <v>2</v>
      </c>
      <c r="C72" s="4">
        <f t="shared" si="14"/>
        <v>44714</v>
      </c>
      <c r="D72" s="40">
        <v>70</v>
      </c>
      <c r="E72" s="40"/>
      <c r="F72" s="6" t="str">
        <f>CONCATENATE(L72," min à ",$B$2*K72/100," km/h de moyenne, D+ : ",M72," m")</f>
        <v>60 min à 10,78 km/h de moyenne, D+ : 50 m</v>
      </c>
      <c r="G72" s="20" t="str">
        <f>CONCATENATE(INT((L72/60)*N72)," km")</f>
        <v>10 km</v>
      </c>
      <c r="H72" s="20" t="str">
        <f>CONCATENATE(O72," min ",INT(P72)," sec")</f>
        <v>5 min 33 sec</v>
      </c>
      <c r="I72" s="20"/>
      <c r="J72" s="5"/>
      <c r="K72">
        <v>98</v>
      </c>
      <c r="L72">
        <v>60</v>
      </c>
      <c r="M72">
        <v>50</v>
      </c>
      <c r="N72">
        <f>$B$2*K72/100</f>
        <v>10.78</v>
      </c>
      <c r="O72">
        <f>INT(60/N72)</f>
        <v>5</v>
      </c>
      <c r="P72">
        <f>((60/$N72)-O72)*60</f>
        <v>33.951762523191107</v>
      </c>
      <c r="Q72">
        <v>60</v>
      </c>
    </row>
    <row r="73" spans="1:17" x14ac:dyDescent="0.2">
      <c r="A73" s="127"/>
      <c r="B73" s="3" t="s">
        <v>6</v>
      </c>
      <c r="C73" s="4">
        <f t="shared" si="14"/>
        <v>44715</v>
      </c>
      <c r="D73" s="40">
        <v>70</v>
      </c>
      <c r="E73" s="40"/>
      <c r="F73" s="15"/>
      <c r="I73" s="20"/>
      <c r="J73" s="5"/>
    </row>
    <row r="74" spans="1:17" ht="22.5" x14ac:dyDescent="0.2">
      <c r="A74" s="127"/>
      <c r="B74" s="45" t="s">
        <v>3</v>
      </c>
      <c r="C74" s="48">
        <f t="shared" si="14"/>
        <v>44716</v>
      </c>
      <c r="D74" s="40">
        <v>85</v>
      </c>
      <c r="E74" s="89" t="s">
        <v>26</v>
      </c>
      <c r="F74" s="97" t="str">
        <f>CONCATENATE("[optionnel] Vélo route ",L74," min à ",N74*K74/100," km/h de moyenne ou VTT/Gravel à ",$N$5*K74/100," km/h de moyenne")</f>
        <v>[optionnel] Vélo route 75 min à 24,75 km/h de moyenne ou VTT/Gravel à 17,82 km/h de moyenne</v>
      </c>
      <c r="G74" s="84" t="str">
        <f>CONCATENATE(INT((L74/60)*N74)," km")</f>
        <v>34 km</v>
      </c>
      <c r="H74" s="84" t="str">
        <f>CONCATENATE(O74," min ",INT(P74)," sec")</f>
        <v>2 min 10 sec</v>
      </c>
      <c r="I74" s="49"/>
      <c r="J74" s="44"/>
      <c r="K74">
        <v>90</v>
      </c>
      <c r="L74">
        <v>75</v>
      </c>
      <c r="M74">
        <v>0</v>
      </c>
      <c r="N74">
        <f>$M$5</f>
        <v>27.5</v>
      </c>
      <c r="O74">
        <f>INT(60/N74)</f>
        <v>2</v>
      </c>
      <c r="P74">
        <f>((60/$N74)-O74)*60</f>
        <v>10.909090909090899</v>
      </c>
      <c r="Q74">
        <v>60</v>
      </c>
    </row>
    <row r="75" spans="1:17" x14ac:dyDescent="0.2">
      <c r="A75" s="127"/>
      <c r="B75" s="12" t="s">
        <v>4</v>
      </c>
      <c r="C75" s="7">
        <f t="shared" si="14"/>
        <v>44717</v>
      </c>
      <c r="D75" s="40">
        <v>100</v>
      </c>
      <c r="E75" s="86" t="s">
        <v>19</v>
      </c>
      <c r="F75" s="91" t="s">
        <v>10</v>
      </c>
      <c r="G75" s="49" t="str">
        <f>CONCATENATE(INT((L75/60)*N75)," km")</f>
        <v>29 km</v>
      </c>
      <c r="H75" s="49" t="str">
        <f>CONCATENATE(O75," min ",INT(P75)," sec")</f>
        <v>6 min 3 sec</v>
      </c>
      <c r="I75" s="92"/>
      <c r="J75" s="72">
        <f>J82-1</f>
        <v>-4</v>
      </c>
      <c r="K75">
        <v>90</v>
      </c>
      <c r="L75">
        <v>180</v>
      </c>
      <c r="M75">
        <v>100</v>
      </c>
      <c r="N75">
        <f>$B$2*K75/100</f>
        <v>9.9</v>
      </c>
      <c r="O75">
        <f>INT(60/N75)</f>
        <v>6</v>
      </c>
      <c r="P75">
        <f>((60/$N75)-O75)*60</f>
        <v>3.6363636363636331</v>
      </c>
      <c r="Q75">
        <v>60</v>
      </c>
    </row>
    <row r="76" spans="1:17" ht="12.75" customHeight="1" x14ac:dyDescent="0.2">
      <c r="A76" s="128" t="s">
        <v>7</v>
      </c>
      <c r="B76" s="3" t="s">
        <v>5</v>
      </c>
      <c r="C76" s="4">
        <f t="shared" si="14"/>
        <v>44718</v>
      </c>
      <c r="D76" s="40">
        <v>80</v>
      </c>
      <c r="E76" s="40"/>
      <c r="F76" s="6"/>
      <c r="G76" s="6"/>
      <c r="H76" s="6"/>
      <c r="I76" s="20"/>
      <c r="J76" s="5"/>
    </row>
    <row r="77" spans="1:17" x14ac:dyDescent="0.2">
      <c r="A77" s="129"/>
      <c r="B77" s="3" t="s">
        <v>0</v>
      </c>
      <c r="C77" s="4">
        <f t="shared" si="14"/>
        <v>44719</v>
      </c>
      <c r="D77" s="40">
        <v>95</v>
      </c>
      <c r="E77" s="40"/>
      <c r="F77" s="6" t="str">
        <f>CONCATENATE(L77," min à ",$B$2*K77/100," km/h de moyenne, D+ : ",M77," m")</f>
        <v>90 min à 9,9 km/h de moyenne, D+ : 200 m</v>
      </c>
      <c r="G77" s="20" t="str">
        <f t="shared" ref="G77:G82" si="15">CONCATENATE(INT((L77/60)*N77)," km")</f>
        <v>14 km</v>
      </c>
      <c r="H77" s="20" t="str">
        <f t="shared" ref="H77:H82" si="16">CONCATENATE(O77," min ",INT(P77)," sec")</f>
        <v>6 min 3 sec</v>
      </c>
      <c r="I77" s="20"/>
      <c r="J77" s="5"/>
      <c r="K77">
        <v>90</v>
      </c>
      <c r="L77">
        <v>90</v>
      </c>
      <c r="M77">
        <v>200</v>
      </c>
      <c r="N77">
        <f t="shared" ref="N77:N82" si="17">$B$2*K77/100</f>
        <v>9.9</v>
      </c>
      <c r="O77">
        <f t="shared" ref="O77:O82" si="18">INT(60/N77)</f>
        <v>6</v>
      </c>
      <c r="P77">
        <f t="shared" ref="P77:P82" si="19">((60/$N77)-O77)*60</f>
        <v>3.6363636363636331</v>
      </c>
      <c r="Q77">
        <v>90</v>
      </c>
    </row>
    <row r="78" spans="1:17" ht="14.25" x14ac:dyDescent="0.2">
      <c r="A78" s="129"/>
      <c r="B78" s="3" t="s">
        <v>1</v>
      </c>
      <c r="C78" s="4">
        <f t="shared" si="14"/>
        <v>44720</v>
      </c>
      <c r="D78" s="40">
        <v>80</v>
      </c>
      <c r="E78" s="58" t="s">
        <v>38</v>
      </c>
      <c r="F78" s="6" t="str">
        <f>CONCATENATE(L78," min à ",$B$2*K78/100," km/h de moyenne, D+ : ",M78," m")</f>
        <v>120 min à 9,35 km/h de moyenne, D+ : 100 m</v>
      </c>
      <c r="G78" s="20" t="str">
        <f t="shared" si="15"/>
        <v>18 km</v>
      </c>
      <c r="H78" s="20" t="str">
        <f t="shared" si="16"/>
        <v>6 min 25 sec</v>
      </c>
      <c r="I78" s="20"/>
      <c r="J78" s="5"/>
      <c r="K78">
        <v>85</v>
      </c>
      <c r="L78">
        <v>120</v>
      </c>
      <c r="M78">
        <v>100</v>
      </c>
      <c r="N78">
        <f t="shared" si="17"/>
        <v>9.35</v>
      </c>
      <c r="O78">
        <f t="shared" si="18"/>
        <v>6</v>
      </c>
      <c r="P78">
        <f t="shared" si="19"/>
        <v>25.026737967914432</v>
      </c>
      <c r="Q78">
        <v>120</v>
      </c>
    </row>
    <row r="79" spans="1:17" x14ac:dyDescent="0.2">
      <c r="A79" s="129"/>
      <c r="B79" s="3" t="s">
        <v>2</v>
      </c>
      <c r="C79" s="4">
        <f t="shared" si="14"/>
        <v>44721</v>
      </c>
      <c r="D79" s="40">
        <v>75</v>
      </c>
      <c r="E79" s="40"/>
      <c r="F79" s="6" t="str">
        <f>CONCATENATE(L79," min à ",$B$2*K79/100," km/h de moyenne, D+ : ",M79," m")</f>
        <v>90 min à 10,67 km/h de moyenne, D+ : 50 m</v>
      </c>
      <c r="G79" s="20" t="str">
        <f t="shared" si="15"/>
        <v>16 km</v>
      </c>
      <c r="H79" s="20" t="str">
        <f t="shared" si="16"/>
        <v>5 min 37 sec</v>
      </c>
      <c r="I79" s="20"/>
      <c r="J79" s="5"/>
      <c r="K79">
        <v>97</v>
      </c>
      <c r="L79">
        <v>90</v>
      </c>
      <c r="M79">
        <v>50</v>
      </c>
      <c r="N79">
        <f t="shared" si="17"/>
        <v>10.67</v>
      </c>
      <c r="O79">
        <f t="shared" si="18"/>
        <v>5</v>
      </c>
      <c r="P79">
        <f t="shared" si="19"/>
        <v>37.394564198687931</v>
      </c>
      <c r="Q79">
        <v>90</v>
      </c>
    </row>
    <row r="80" spans="1:17" x14ac:dyDescent="0.2">
      <c r="A80" s="129"/>
      <c r="B80" s="3" t="s">
        <v>6</v>
      </c>
      <c r="C80" s="4">
        <f t="shared" si="14"/>
        <v>44722</v>
      </c>
      <c r="D80" s="40">
        <v>60</v>
      </c>
      <c r="E80" s="40"/>
      <c r="F80" s="6" t="str">
        <f>CONCATENATE(L80," min à ",$B$2*K80/100," km/h de moyenne, D+ : ",M80," m")</f>
        <v>75 min à 11 km/h de moyenne, D+ : 50 m</v>
      </c>
      <c r="G80" s="20" t="str">
        <f t="shared" si="15"/>
        <v>13 km</v>
      </c>
      <c r="H80" s="20" t="str">
        <f t="shared" si="16"/>
        <v>5 min 27 sec</v>
      </c>
      <c r="I80" s="20"/>
      <c r="J80" s="5"/>
      <c r="K80">
        <v>100</v>
      </c>
      <c r="L80">
        <v>75</v>
      </c>
      <c r="M80">
        <v>50</v>
      </c>
      <c r="N80">
        <f t="shared" si="17"/>
        <v>11</v>
      </c>
      <c r="O80">
        <f t="shared" si="18"/>
        <v>5</v>
      </c>
      <c r="P80">
        <f t="shared" si="19"/>
        <v>27.272727272727249</v>
      </c>
      <c r="Q80">
        <v>75</v>
      </c>
    </row>
    <row r="81" spans="1:17" x14ac:dyDescent="0.2">
      <c r="A81" s="129"/>
      <c r="B81" s="45" t="s">
        <v>3</v>
      </c>
      <c r="C81" s="48">
        <f t="shared" si="14"/>
        <v>44723</v>
      </c>
      <c r="D81" s="40">
        <v>45</v>
      </c>
      <c r="E81" s="47"/>
      <c r="F81" s="41" t="str">
        <f>CONCATENATE(L81," min à ",$B$2*K81/100," km/h de moyenne")</f>
        <v>180 min à 9,35 km/h de moyenne</v>
      </c>
      <c r="G81" s="49" t="str">
        <f t="shared" si="15"/>
        <v>28 km</v>
      </c>
      <c r="H81" s="49" t="str">
        <f t="shared" si="16"/>
        <v>6 min 25 sec</v>
      </c>
      <c r="I81" s="100" t="s">
        <v>65</v>
      </c>
      <c r="J81" s="44"/>
      <c r="K81">
        <v>85</v>
      </c>
      <c r="L81">
        <f>INT(Q81*($B$7/175))</f>
        <v>180</v>
      </c>
      <c r="M81">
        <v>0</v>
      </c>
      <c r="N81">
        <f t="shared" si="17"/>
        <v>9.35</v>
      </c>
      <c r="O81">
        <f t="shared" si="18"/>
        <v>6</v>
      </c>
      <c r="P81">
        <f t="shared" si="19"/>
        <v>25.026737967914432</v>
      </c>
      <c r="Q81">
        <v>180</v>
      </c>
    </row>
    <row r="82" spans="1:17" x14ac:dyDescent="0.2">
      <c r="A82" s="129"/>
      <c r="B82" s="12" t="s">
        <v>4</v>
      </c>
      <c r="C82" s="7">
        <f t="shared" si="14"/>
        <v>44724</v>
      </c>
      <c r="D82" s="40">
        <v>25</v>
      </c>
      <c r="E82" s="86" t="s">
        <v>19</v>
      </c>
      <c r="F82" s="41" t="str">
        <f>CONCATENATE(L82," min à ",$B$2*K82/100," km/h de moyenne")</f>
        <v>240 min à 8,8 km/h de moyenne</v>
      </c>
      <c r="G82" s="49" t="str">
        <f t="shared" si="15"/>
        <v>35 km</v>
      </c>
      <c r="H82" s="49" t="str">
        <f t="shared" si="16"/>
        <v>6 min 49 sec</v>
      </c>
      <c r="I82" s="100" t="s">
        <v>57</v>
      </c>
      <c r="J82" s="13">
        <f>J89-1</f>
        <v>-3</v>
      </c>
      <c r="K82">
        <v>80</v>
      </c>
      <c r="L82">
        <f>INT(Q82*($B$7/175))</f>
        <v>240</v>
      </c>
      <c r="M82">
        <v>0</v>
      </c>
      <c r="N82">
        <f t="shared" si="17"/>
        <v>8.8000000000000007</v>
      </c>
      <c r="O82">
        <f t="shared" si="18"/>
        <v>6</v>
      </c>
      <c r="P82">
        <f t="shared" si="19"/>
        <v>49.090909090909051</v>
      </c>
      <c r="Q82">
        <v>240</v>
      </c>
    </row>
    <row r="83" spans="1:17" ht="12.75" customHeight="1" x14ac:dyDescent="0.2">
      <c r="A83" s="129"/>
      <c r="B83" s="3" t="s">
        <v>5</v>
      </c>
      <c r="C83" s="4">
        <f t="shared" si="14"/>
        <v>44725</v>
      </c>
      <c r="D83" s="40">
        <v>10</v>
      </c>
      <c r="E83" s="40"/>
      <c r="F83" s="106" t="s">
        <v>66</v>
      </c>
      <c r="G83" s="6"/>
      <c r="H83" s="6"/>
      <c r="I83" s="20"/>
      <c r="J83" s="5"/>
    </row>
    <row r="84" spans="1:17" x14ac:dyDescent="0.2">
      <c r="A84" s="129"/>
      <c r="B84" s="3" t="s">
        <v>0</v>
      </c>
      <c r="C84" s="4">
        <f t="shared" si="14"/>
        <v>44726</v>
      </c>
      <c r="D84" s="40">
        <v>25</v>
      </c>
      <c r="E84" s="40"/>
      <c r="F84" s="6" t="str">
        <f>CONCATENATE(L84," min à ",$B$2*K84/100," km/h de moyenne")</f>
        <v>60 min à 11 km/h de moyenne</v>
      </c>
      <c r="G84" s="20" t="str">
        <f>CONCATENATE(INT((L84/60)*N84)," km")</f>
        <v>11 km</v>
      </c>
      <c r="H84" s="20" t="str">
        <f>CONCATENATE(O84," min ",INT(P84)," sec")</f>
        <v>5 min 27 sec</v>
      </c>
      <c r="I84" s="20"/>
      <c r="J84" s="5"/>
      <c r="K84">
        <v>100</v>
      </c>
      <c r="L84">
        <v>60</v>
      </c>
      <c r="M84">
        <v>0</v>
      </c>
      <c r="N84">
        <f>$B$2*K84/100</f>
        <v>11</v>
      </c>
      <c r="O84">
        <f>INT(60/N84)</f>
        <v>5</v>
      </c>
      <c r="P84">
        <f>((60/$N84)-O84)*60</f>
        <v>27.272727272727249</v>
      </c>
      <c r="Q84">
        <v>60</v>
      </c>
    </row>
    <row r="85" spans="1:17" x14ac:dyDescent="0.2">
      <c r="A85" s="129"/>
      <c r="B85" s="3" t="s">
        <v>1</v>
      </c>
      <c r="C85" s="4">
        <f t="shared" si="14"/>
        <v>44727</v>
      </c>
      <c r="D85" s="40">
        <v>20</v>
      </c>
      <c r="E85" s="40"/>
      <c r="F85" s="6" t="str">
        <f>CONCATENATE(L85," min à ",$B$2*K85/100," km/h de moyenne")</f>
        <v>75 min à 11 km/h de moyenne</v>
      </c>
      <c r="G85" s="20" t="str">
        <f>CONCATENATE(INT((L85/60)*N85)," km")</f>
        <v>13 km</v>
      </c>
      <c r="H85" s="20" t="str">
        <f>CONCATENATE(O85," min ",INT(P85)," sec")</f>
        <v>5 min 27 sec</v>
      </c>
      <c r="I85" s="20"/>
      <c r="J85" s="5"/>
      <c r="K85">
        <v>100</v>
      </c>
      <c r="L85">
        <v>75</v>
      </c>
      <c r="M85">
        <v>0</v>
      </c>
      <c r="N85">
        <f>$B$2*K85/100</f>
        <v>11</v>
      </c>
      <c r="O85">
        <f>INT(60/N85)</f>
        <v>5</v>
      </c>
      <c r="P85">
        <f>((60/$N85)-O85)*60</f>
        <v>27.272727272727249</v>
      </c>
      <c r="Q85">
        <v>75</v>
      </c>
    </row>
    <row r="86" spans="1:17" x14ac:dyDescent="0.2">
      <c r="A86" s="129"/>
      <c r="B86" s="3" t="s">
        <v>2</v>
      </c>
      <c r="C86" s="4">
        <f t="shared" si="14"/>
        <v>44728</v>
      </c>
      <c r="D86" s="40">
        <v>35</v>
      </c>
      <c r="E86" s="40"/>
      <c r="F86" s="6"/>
      <c r="G86" s="6"/>
      <c r="H86" s="6"/>
      <c r="I86" s="20"/>
      <c r="J86" s="5"/>
    </row>
    <row r="87" spans="1:17" x14ac:dyDescent="0.2">
      <c r="A87" s="129"/>
      <c r="B87" s="3" t="s">
        <v>6</v>
      </c>
      <c r="C87" s="4">
        <f t="shared" si="14"/>
        <v>44729</v>
      </c>
      <c r="D87" s="40">
        <v>50</v>
      </c>
      <c r="E87" s="40"/>
      <c r="F87" s="6"/>
      <c r="G87" s="6"/>
      <c r="H87" s="6"/>
      <c r="I87" s="20"/>
      <c r="J87" s="5"/>
      <c r="K87">
        <v>115</v>
      </c>
      <c r="L87">
        <v>60</v>
      </c>
      <c r="M87">
        <v>0</v>
      </c>
      <c r="N87">
        <f>$B$2*K87/100</f>
        <v>12.65</v>
      </c>
      <c r="O87">
        <f>INT(60/N87)</f>
        <v>4</v>
      </c>
      <c r="P87">
        <f>((60/$N87)-O87)*60</f>
        <v>44.584980237154156</v>
      </c>
      <c r="Q87">
        <v>60</v>
      </c>
    </row>
    <row r="88" spans="1:17" x14ac:dyDescent="0.2">
      <c r="A88" s="129"/>
      <c r="B88" s="45" t="s">
        <v>3</v>
      </c>
      <c r="C88" s="48">
        <f t="shared" si="14"/>
        <v>44730</v>
      </c>
      <c r="D88" s="40">
        <v>65</v>
      </c>
      <c r="E88" s="47"/>
      <c r="F88" s="41" t="str">
        <f>CONCATENATE(L88," min à ",$B$2*K88/100," km/h de moyenne")</f>
        <v>60 min à 11 km/h de moyenne</v>
      </c>
      <c r="G88" s="49" t="str">
        <f>CONCATENATE(INT((L88/60)*N88)," km")</f>
        <v>11 km</v>
      </c>
      <c r="H88" s="49" t="str">
        <f>CONCATENATE(O88," min ",INT(P88)," sec")</f>
        <v>5 min 27 sec</v>
      </c>
      <c r="I88" s="49"/>
      <c r="J88" s="44"/>
      <c r="K88">
        <v>100</v>
      </c>
      <c r="L88">
        <v>60</v>
      </c>
      <c r="M88">
        <v>0</v>
      </c>
      <c r="N88">
        <f>$B$2*K88/100</f>
        <v>11</v>
      </c>
      <c r="O88">
        <f>INT(60/N88)</f>
        <v>5</v>
      </c>
      <c r="P88">
        <f>((60/$N88)-O88)*60</f>
        <v>27.272727272727249</v>
      </c>
      <c r="Q88">
        <v>60</v>
      </c>
    </row>
    <row r="89" spans="1:17" x14ac:dyDescent="0.2">
      <c r="A89" s="129"/>
      <c r="B89" s="12" t="s">
        <v>4</v>
      </c>
      <c r="C89" s="7">
        <f t="shared" si="14"/>
        <v>44731</v>
      </c>
      <c r="D89" s="40">
        <v>50</v>
      </c>
      <c r="E89" s="86" t="s">
        <v>19</v>
      </c>
      <c r="F89" s="41" t="str">
        <f>CONCATENATE(L89," min à ",$B$2*K89/100," km/h de moyenne")</f>
        <v>120 min à 10,45 km/h de moyenne</v>
      </c>
      <c r="G89" s="49" t="str">
        <f>CONCATENATE(INT((L89/60)*N89)," km")</f>
        <v>20 km</v>
      </c>
      <c r="H89" s="49" t="str">
        <f>CONCATENATE(O89," min ",INT(P89)," sec")</f>
        <v>5 min 44 sec</v>
      </c>
      <c r="I89" s="100" t="s">
        <v>63</v>
      </c>
      <c r="J89" s="72">
        <f>J96-1</f>
        <v>-2</v>
      </c>
      <c r="K89">
        <v>95</v>
      </c>
      <c r="L89">
        <v>120</v>
      </c>
      <c r="M89">
        <v>0</v>
      </c>
      <c r="N89">
        <f>$B$2*K89/100</f>
        <v>10.45</v>
      </c>
      <c r="O89">
        <f>INT(60/N89)</f>
        <v>5</v>
      </c>
      <c r="P89">
        <f>((60/$N89)-O89)*60</f>
        <v>44.497607655502435</v>
      </c>
      <c r="Q89">
        <v>120</v>
      </c>
    </row>
    <row r="90" spans="1:17" x14ac:dyDescent="0.2">
      <c r="A90" s="132" t="s">
        <v>12</v>
      </c>
      <c r="B90" s="3" t="s">
        <v>5</v>
      </c>
      <c r="C90" s="4">
        <f t="shared" si="14"/>
        <v>44732</v>
      </c>
      <c r="D90" s="40">
        <v>65</v>
      </c>
      <c r="E90" s="40"/>
      <c r="F90" s="15"/>
      <c r="G90" s="15"/>
      <c r="H90" s="15"/>
      <c r="I90" s="20"/>
      <c r="J90" s="5"/>
    </row>
    <row r="91" spans="1:17" x14ac:dyDescent="0.2">
      <c r="A91" s="133"/>
      <c r="B91" s="3" t="s">
        <v>0</v>
      </c>
      <c r="C91" s="4">
        <f t="shared" si="14"/>
        <v>44733</v>
      </c>
      <c r="D91" s="40">
        <v>80</v>
      </c>
      <c r="E91" s="40"/>
      <c r="F91" s="6" t="str">
        <f>CONCATENATE(L91," min à ",$B$2*K91/100," km/h de moyenne")</f>
        <v>90 min à 10,45 km/h de moyenne</v>
      </c>
      <c r="G91" s="20" t="str">
        <f>CONCATENATE(INT((L91/60)*N91)," km")</f>
        <v>15 km</v>
      </c>
      <c r="H91" s="20" t="str">
        <f>CONCATENATE(O91," min ",INT(P91)," sec")</f>
        <v>5 min 44 sec</v>
      </c>
      <c r="I91" s="20"/>
      <c r="J91" s="5"/>
      <c r="K91">
        <v>95</v>
      </c>
      <c r="L91">
        <v>90</v>
      </c>
      <c r="M91">
        <v>0</v>
      </c>
      <c r="N91">
        <f>$B$2*K91/100</f>
        <v>10.45</v>
      </c>
      <c r="O91">
        <f>INT(60/N91)</f>
        <v>5</v>
      </c>
      <c r="P91">
        <f>((60/$N91)-O91)*60</f>
        <v>44.497607655502435</v>
      </c>
      <c r="Q91">
        <v>90</v>
      </c>
    </row>
    <row r="92" spans="1:17" x14ac:dyDescent="0.2">
      <c r="A92" s="133"/>
      <c r="B92" s="3" t="s">
        <v>1</v>
      </c>
      <c r="C92" s="4">
        <f t="shared" si="14"/>
        <v>44734</v>
      </c>
      <c r="D92" s="40">
        <v>65</v>
      </c>
      <c r="E92" s="40"/>
      <c r="F92" s="6"/>
      <c r="G92" s="6"/>
      <c r="H92" s="6"/>
      <c r="I92" s="20"/>
      <c r="J92" s="5"/>
    </row>
    <row r="93" spans="1:17" ht="12.75" customHeight="1" x14ac:dyDescent="0.2">
      <c r="A93" s="133"/>
      <c r="B93" s="3" t="s">
        <v>2</v>
      </c>
      <c r="C93" s="4">
        <f t="shared" si="14"/>
        <v>44735</v>
      </c>
      <c r="D93" s="40">
        <v>80</v>
      </c>
      <c r="E93" s="40"/>
      <c r="F93" s="6" t="str">
        <f>CONCATENATE(L93," min à ",$B$2*K93/100," km/h de moyenne")</f>
        <v>75 min à 11 km/h de moyenne</v>
      </c>
      <c r="G93" s="20" t="str">
        <f>CONCATENATE(INT((L93/60)*N93)," km")</f>
        <v>13 km</v>
      </c>
      <c r="H93" s="20" t="str">
        <f>CONCATENATE(O93," min ",INT(P93)," sec")</f>
        <v>5 min 27 sec</v>
      </c>
      <c r="I93" s="20"/>
      <c r="J93" s="5"/>
      <c r="K93">
        <v>100</v>
      </c>
      <c r="L93">
        <v>75</v>
      </c>
      <c r="M93">
        <v>0</v>
      </c>
      <c r="N93">
        <f>$B$2*K93/100</f>
        <v>11</v>
      </c>
      <c r="O93">
        <f>INT(60/N93)</f>
        <v>5</v>
      </c>
      <c r="P93">
        <f>((60/$N93)-O93)*60</f>
        <v>27.272727272727249</v>
      </c>
      <c r="Q93">
        <v>75</v>
      </c>
    </row>
    <row r="94" spans="1:17" x14ac:dyDescent="0.2">
      <c r="A94" s="133"/>
      <c r="B94" s="3" t="s">
        <v>6</v>
      </c>
      <c r="C94" s="4">
        <f t="shared" si="14"/>
        <v>44736</v>
      </c>
      <c r="D94" s="40">
        <v>85</v>
      </c>
      <c r="E94" s="40"/>
      <c r="F94" s="6"/>
      <c r="G94" s="6"/>
      <c r="H94" s="6"/>
      <c r="I94" s="20"/>
      <c r="J94" s="5"/>
    </row>
    <row r="95" spans="1:17" x14ac:dyDescent="0.2">
      <c r="A95" s="133"/>
      <c r="B95" s="53" t="s">
        <v>3</v>
      </c>
      <c r="C95" s="54">
        <f t="shared" si="14"/>
        <v>44737</v>
      </c>
      <c r="D95" s="50">
        <v>100</v>
      </c>
      <c r="E95" s="50"/>
      <c r="F95" s="51"/>
      <c r="G95" s="51"/>
      <c r="H95" s="51"/>
      <c r="I95" s="52"/>
      <c r="J95" s="35"/>
    </row>
    <row r="96" spans="1:17" x14ac:dyDescent="0.2">
      <c r="A96" s="133"/>
      <c r="B96" s="55" t="s">
        <v>4</v>
      </c>
      <c r="C96" s="56">
        <f t="shared" si="14"/>
        <v>44738</v>
      </c>
      <c r="D96" s="50">
        <v>100</v>
      </c>
      <c r="E96" s="50"/>
      <c r="F96" s="64" t="str">
        <f>CONCATENATE(L96," min à ",$B$2*K96/100," km/h de moyenne")</f>
        <v>60 min à 11 km/h de moyenne</v>
      </c>
      <c r="G96" s="63" t="str">
        <f>CONCATENATE(INT((L96/60)*N96)," km")</f>
        <v>11 km</v>
      </c>
      <c r="H96" s="63" t="str">
        <f>CONCATENATE(O96," min ",INT(P96)," sec")</f>
        <v>5 min 27 sec</v>
      </c>
      <c r="I96" s="57"/>
      <c r="J96" s="57">
        <f>J103-1</f>
        <v>-1</v>
      </c>
      <c r="K96">
        <v>100</v>
      </c>
      <c r="L96">
        <v>60</v>
      </c>
      <c r="M96">
        <v>0</v>
      </c>
      <c r="N96">
        <f>$B$2*K96/100</f>
        <v>11</v>
      </c>
      <c r="O96">
        <f>INT(60/N96)</f>
        <v>5</v>
      </c>
      <c r="P96">
        <f>((60/$N96)-O96)*60</f>
        <v>27.272727272727249</v>
      </c>
      <c r="Q96">
        <v>60</v>
      </c>
    </row>
    <row r="97" spans="1:17" x14ac:dyDescent="0.2">
      <c r="A97" s="133"/>
      <c r="B97" s="3" t="s">
        <v>5</v>
      </c>
      <c r="C97" s="4">
        <f t="shared" si="14"/>
        <v>44739</v>
      </c>
      <c r="D97" s="40">
        <v>85</v>
      </c>
      <c r="E97" s="40"/>
      <c r="I97" s="20"/>
      <c r="J97" s="5"/>
    </row>
    <row r="98" spans="1:17" x14ac:dyDescent="0.2">
      <c r="A98" s="133"/>
      <c r="B98" s="3" t="s">
        <v>0</v>
      </c>
      <c r="C98" s="4">
        <f t="shared" si="14"/>
        <v>44740</v>
      </c>
      <c r="D98" s="40">
        <v>100</v>
      </c>
      <c r="E98" s="40"/>
      <c r="F98" s="6" t="str">
        <f>CONCATENATE(L98," min à ",$B$2*K98/100," km/h de moyenne")</f>
        <v>40 min à 11 km/h de moyenne</v>
      </c>
      <c r="G98" s="20" t="str">
        <f>CONCATENATE(INT((L98/60)*N98)," km")</f>
        <v>7 km</v>
      </c>
      <c r="H98" s="20" t="str">
        <f>CONCATENATE(O98," min ",INT(P98)," sec")</f>
        <v>5 min 27 sec</v>
      </c>
      <c r="I98" s="20"/>
      <c r="J98" s="5"/>
      <c r="K98">
        <v>100</v>
      </c>
      <c r="L98">
        <v>40</v>
      </c>
      <c r="M98">
        <v>0</v>
      </c>
      <c r="N98">
        <f>$B$2*K98/100</f>
        <v>11</v>
      </c>
      <c r="O98">
        <f>INT(60/N98)</f>
        <v>5</v>
      </c>
      <c r="P98">
        <f>((60/$N98)-O98)*60</f>
        <v>27.272727272727249</v>
      </c>
      <c r="Q98">
        <v>40</v>
      </c>
    </row>
    <row r="99" spans="1:17" x14ac:dyDescent="0.2">
      <c r="A99" s="133"/>
      <c r="B99" s="3" t="s">
        <v>1</v>
      </c>
      <c r="C99" s="4">
        <f t="shared" si="14"/>
        <v>44741</v>
      </c>
      <c r="D99" s="40">
        <v>90</v>
      </c>
      <c r="E99" s="40"/>
      <c r="F99" s="6"/>
      <c r="G99" s="6"/>
      <c r="H99" s="6"/>
      <c r="I99" s="20"/>
      <c r="J99" s="5"/>
    </row>
    <row r="100" spans="1:17" x14ac:dyDescent="0.2">
      <c r="A100" s="133"/>
      <c r="B100" s="3" t="s">
        <v>2</v>
      </c>
      <c r="C100" s="4">
        <f t="shared" si="14"/>
        <v>44742</v>
      </c>
      <c r="D100" s="40">
        <v>100</v>
      </c>
      <c r="E100" s="40"/>
      <c r="F100" s="6"/>
      <c r="G100" s="6"/>
      <c r="H100" s="6"/>
      <c r="I100" s="20"/>
      <c r="J100" s="5"/>
    </row>
    <row r="101" spans="1:17" x14ac:dyDescent="0.2">
      <c r="A101" s="134" t="s">
        <v>14</v>
      </c>
      <c r="B101" s="60" t="s">
        <v>6</v>
      </c>
      <c r="C101" s="61">
        <f t="shared" si="14"/>
        <v>44743</v>
      </c>
      <c r="D101" s="61"/>
      <c r="E101" s="61"/>
      <c r="F101" s="62" t="s">
        <v>15</v>
      </c>
      <c r="G101" s="62"/>
      <c r="H101" s="62"/>
      <c r="I101" s="63"/>
      <c r="J101" s="64"/>
    </row>
    <row r="102" spans="1:17" x14ac:dyDescent="0.2">
      <c r="A102" s="134"/>
      <c r="B102" s="60" t="s">
        <v>3</v>
      </c>
      <c r="C102" s="61">
        <f t="shared" si="14"/>
        <v>44744</v>
      </c>
      <c r="D102" s="61"/>
      <c r="E102" s="61"/>
      <c r="F102" s="62" t="s">
        <v>16</v>
      </c>
      <c r="G102" s="62"/>
      <c r="H102" s="62"/>
      <c r="I102" s="65"/>
      <c r="J102" s="65"/>
    </row>
    <row r="103" spans="1:17" x14ac:dyDescent="0.2">
      <c r="A103" s="134"/>
      <c r="B103" s="66" t="s">
        <v>4</v>
      </c>
      <c r="C103" s="67">
        <f>C102+1</f>
        <v>44745</v>
      </c>
      <c r="D103" s="67"/>
      <c r="E103" s="67"/>
      <c r="F103" s="62" t="s">
        <v>17</v>
      </c>
      <c r="G103" s="62"/>
      <c r="H103" s="62"/>
      <c r="I103" s="65"/>
      <c r="J103" s="65"/>
    </row>
    <row r="104" spans="1:17" x14ac:dyDescent="0.2">
      <c r="F104" s="15"/>
      <c r="G104" s="15"/>
      <c r="H104" s="15"/>
    </row>
    <row r="105" spans="1:17" hidden="1" x14ac:dyDescent="0.2">
      <c r="B105" s="130" t="s">
        <v>52</v>
      </c>
      <c r="C105" s="131"/>
      <c r="D105" s="131"/>
      <c r="E105" s="131"/>
      <c r="F105" s="131"/>
      <c r="G105" s="15"/>
      <c r="H105" s="15"/>
    </row>
    <row r="106" spans="1:17" hidden="1" x14ac:dyDescent="0.2">
      <c r="B106" s="131"/>
      <c r="C106" s="131"/>
      <c r="D106" s="131"/>
      <c r="E106" s="131"/>
      <c r="F106" s="131"/>
      <c r="G106" s="15"/>
      <c r="H106" s="15"/>
    </row>
    <row r="107" spans="1:17" hidden="1" x14ac:dyDescent="0.2">
      <c r="B107" s="131"/>
      <c r="C107" s="131"/>
      <c r="D107" s="131"/>
      <c r="E107" s="131"/>
      <c r="F107" s="131"/>
      <c r="G107" s="15"/>
      <c r="H107" s="15"/>
    </row>
    <row r="108" spans="1:17" hidden="1" x14ac:dyDescent="0.2">
      <c r="B108" s="131"/>
      <c r="C108" s="131"/>
      <c r="D108" s="131"/>
      <c r="E108" s="131"/>
      <c r="F108" s="131"/>
      <c r="G108" s="39"/>
      <c r="H108" s="39" t="s">
        <v>18</v>
      </c>
    </row>
    <row r="109" spans="1:17" hidden="1" x14ac:dyDescent="0.2">
      <c r="B109" s="131"/>
      <c r="C109" s="131"/>
      <c r="D109" s="131"/>
      <c r="E109" s="131"/>
      <c r="F109" s="131"/>
    </row>
    <row r="110" spans="1:17" hidden="1" x14ac:dyDescent="0.2">
      <c r="B110" s="131"/>
      <c r="C110" s="131"/>
      <c r="D110" s="131"/>
      <c r="E110" s="131"/>
      <c r="F110" s="131"/>
      <c r="G110">
        <v>1</v>
      </c>
      <c r="H110" s="29"/>
      <c r="I110" s="16" t="s">
        <v>39</v>
      </c>
    </row>
    <row r="111" spans="1:17" hidden="1" x14ac:dyDescent="0.2">
      <c r="B111" s="131"/>
      <c r="C111" s="131"/>
      <c r="D111" s="131"/>
      <c r="E111" s="131"/>
      <c r="F111" s="131"/>
      <c r="G111">
        <v>2</v>
      </c>
      <c r="H111" s="32"/>
    </row>
    <row r="112" spans="1:17" hidden="1" x14ac:dyDescent="0.2">
      <c r="B112" s="131"/>
      <c r="C112" s="131"/>
      <c r="D112" s="131"/>
      <c r="E112" s="131"/>
      <c r="F112" s="131"/>
      <c r="G112">
        <v>3</v>
      </c>
      <c r="H112" s="33"/>
    </row>
    <row r="113" spans="2:9" hidden="1" x14ac:dyDescent="0.2">
      <c r="B113" s="131"/>
      <c r="C113" s="131"/>
      <c r="D113" s="131"/>
      <c r="E113" s="131"/>
      <c r="F113" s="131"/>
      <c r="G113">
        <v>4</v>
      </c>
      <c r="H113" s="34"/>
    </row>
    <row r="114" spans="2:9" hidden="1" x14ac:dyDescent="0.2">
      <c r="B114" s="131"/>
      <c r="C114" s="131"/>
      <c r="D114" s="131"/>
      <c r="E114" s="131"/>
      <c r="F114" s="131"/>
      <c r="G114">
        <v>5</v>
      </c>
      <c r="H114" s="27"/>
    </row>
    <row r="115" spans="2:9" hidden="1" x14ac:dyDescent="0.2">
      <c r="F115" s="15"/>
      <c r="G115">
        <v>6</v>
      </c>
      <c r="H115" s="36"/>
    </row>
    <row r="116" spans="2:9" hidden="1" x14ac:dyDescent="0.2">
      <c r="F116" s="15"/>
      <c r="G116">
        <v>7</v>
      </c>
      <c r="H116" s="37"/>
    </row>
    <row r="117" spans="2:9" hidden="1" x14ac:dyDescent="0.2">
      <c r="F117" s="15"/>
      <c r="G117">
        <v>8</v>
      </c>
      <c r="H117" s="31"/>
    </row>
    <row r="118" spans="2:9" hidden="1" x14ac:dyDescent="0.2">
      <c r="F118" s="15"/>
      <c r="G118">
        <v>9</v>
      </c>
      <c r="H118" s="38"/>
    </row>
    <row r="119" spans="2:9" hidden="1" x14ac:dyDescent="0.2">
      <c r="F119" s="15"/>
      <c r="G119">
        <v>10</v>
      </c>
      <c r="H119" s="30"/>
      <c r="I119" s="16" t="s">
        <v>40</v>
      </c>
    </row>
    <row r="120" spans="2:9" hidden="1" x14ac:dyDescent="0.2">
      <c r="F120" s="15"/>
      <c r="G120" s="15"/>
      <c r="H120" s="15"/>
    </row>
    <row r="121" spans="2:9" hidden="1" x14ac:dyDescent="0.2">
      <c r="F121" s="15"/>
      <c r="G121" s="15"/>
      <c r="H121" s="15"/>
    </row>
    <row r="122" spans="2:9" hidden="1" x14ac:dyDescent="0.2">
      <c r="F122" s="15"/>
      <c r="G122" s="15"/>
      <c r="H122" s="15"/>
    </row>
    <row r="123" spans="2:9" x14ac:dyDescent="0.2">
      <c r="F123" s="15"/>
      <c r="G123" s="15"/>
      <c r="H123" s="15"/>
    </row>
    <row r="124" spans="2:9" x14ac:dyDescent="0.2">
      <c r="F124" s="15"/>
      <c r="G124" s="15"/>
      <c r="H124" s="15"/>
    </row>
    <row r="125" spans="2:9" x14ac:dyDescent="0.2">
      <c r="F125" s="15"/>
      <c r="G125" s="15"/>
      <c r="H125" s="15"/>
    </row>
    <row r="126" spans="2:9" x14ac:dyDescent="0.2">
      <c r="F126" s="15"/>
      <c r="G126" s="15"/>
      <c r="H126" s="15"/>
    </row>
    <row r="127" spans="2:9" x14ac:dyDescent="0.2">
      <c r="F127" s="15"/>
      <c r="G127" s="15"/>
      <c r="H127" s="15"/>
    </row>
    <row r="128" spans="2:9" x14ac:dyDescent="0.2">
      <c r="F128" s="15"/>
      <c r="G128" s="15"/>
      <c r="H128" s="15"/>
    </row>
    <row r="129" spans="6:8" x14ac:dyDescent="0.2">
      <c r="F129" s="15"/>
      <c r="G129" s="15"/>
      <c r="H129" s="15"/>
    </row>
    <row r="130" spans="6:8" x14ac:dyDescent="0.2">
      <c r="F130" s="15"/>
      <c r="G130" s="15"/>
      <c r="H130" s="15"/>
    </row>
    <row r="131" spans="6:8" x14ac:dyDescent="0.2">
      <c r="F131" s="15"/>
      <c r="G131" s="15"/>
      <c r="H131" s="15"/>
    </row>
    <row r="132" spans="6:8" x14ac:dyDescent="0.2">
      <c r="F132" s="15"/>
      <c r="G132" s="15"/>
      <c r="H132" s="15"/>
    </row>
    <row r="133" spans="6:8" x14ac:dyDescent="0.2">
      <c r="F133" s="15"/>
      <c r="G133" s="15"/>
      <c r="H133" s="15"/>
    </row>
    <row r="134" spans="6:8" x14ac:dyDescent="0.2">
      <c r="F134" s="15"/>
      <c r="G134" s="15"/>
      <c r="H134" s="15"/>
    </row>
    <row r="135" spans="6:8" x14ac:dyDescent="0.2">
      <c r="F135" s="15"/>
      <c r="G135" s="15"/>
      <c r="H135" s="15"/>
    </row>
    <row r="136" spans="6:8" x14ac:dyDescent="0.2">
      <c r="F136" s="15"/>
      <c r="G136" s="15"/>
      <c r="H136" s="15"/>
    </row>
  </sheetData>
  <customSheetViews>
    <customSheetView guid="{D8E4A9E8-7CE6-433B-B78A-B45FA417B60A}" showPageBreaks="1" fitToPage="1" showRuler="0">
      <selection activeCell="A4" sqref="A4"/>
      <pageMargins left="0.7" right="0.7" top="0.75" bottom="0.75" header="0.3" footer="0.3"/>
      <pageSetup paperSize="9" scale="76" orientation="portrait"/>
      <headerFooter>
        <oddHeader>&amp;CPlanning de préparation marathon de Reims : &amp;A_x000D_&amp;R&amp;D</oddHeader>
      </headerFooter>
    </customSheetView>
  </customSheetViews>
  <mergeCells count="20">
    <mergeCell ref="I10:I12"/>
    <mergeCell ref="A19:A40"/>
    <mergeCell ref="H10:H12"/>
    <mergeCell ref="B5:C5"/>
    <mergeCell ref="G10:G12"/>
    <mergeCell ref="A6:C6"/>
    <mergeCell ref="A12:A18"/>
    <mergeCell ref="D10:D12"/>
    <mergeCell ref="F8:I8"/>
    <mergeCell ref="A1:F1"/>
    <mergeCell ref="A41:A47"/>
    <mergeCell ref="A48:A68"/>
    <mergeCell ref="A69:A75"/>
    <mergeCell ref="B105:F114"/>
    <mergeCell ref="A76:A89"/>
    <mergeCell ref="A90:A100"/>
    <mergeCell ref="A101:A103"/>
    <mergeCell ref="B4:C4"/>
    <mergeCell ref="A3:F3"/>
    <mergeCell ref="A8:D8"/>
  </mergeCells>
  <phoneticPr fontId="0" type="noConversion"/>
  <conditionalFormatting sqref="C13:E20 C27:E27 C48:E48 C12 E12 C23:E24 C69:E69 C68:D68 C62:E62 C55:E56 C41:E45 C90:E103 C89:D89 C83:E88 C82:D82 C76:E77 C75:D75 C21:D22 C25:D26 C46:D47 C30:E30 C37:E37 C34:E34 C38:D40 C35:D36 C28:D29 C51:E51 C31:D33 C52:D54 C67:E67 C57:D61 C49:D50 C70:C74 C79:E81 C78:D78 C63:D66">
    <cfRule type="expression" dxfId="12" priority="53" stopIfTrue="1">
      <formula>$C12=TODAY()</formula>
    </cfRule>
  </conditionalFormatting>
  <conditionalFormatting sqref="D13:E13">
    <cfRule type="colorScale" priority="51">
      <colorScale>
        <cfvo type="min"/>
        <cfvo type="num" val="50"/>
        <cfvo type="max"/>
        <color rgb="FFF8696B"/>
        <color rgb="FFFFEB84"/>
        <color rgb="FF63BE7B"/>
      </colorScale>
    </cfRule>
    <cfRule type="colorScale" priority="52">
      <colorScale>
        <cfvo type="min"/>
        <cfvo type="percentile" val="50"/>
        <cfvo type="max"/>
        <color rgb="FFF8696B"/>
        <color rgb="FFFFEB84"/>
        <color rgb="FF63BE7B"/>
      </colorScale>
    </cfRule>
  </conditionalFormatting>
  <conditionalFormatting sqref="D14:E20 D27:E27 D48:E48 D23:E24 D69:E69 D68 D62:E62 D55:E56 D41:E45 D90:E100 D89 D83:E88 D82 D76:E77 D75 D21:D22 D25:D26 D46:D47 D30:E30 D37:E37 D34:E34 D38:D40 D35:D36 D28:D29 D51:E51 D31:D33 D52:D54 D67:E67 D57:D61 D49:D50 D63:D66 D79:E81 D78">
    <cfRule type="colorScale" priority="49">
      <colorScale>
        <cfvo type="min"/>
        <cfvo type="num" val="50"/>
        <cfvo type="max"/>
        <color rgb="FFF8696B"/>
        <color rgb="FFFFEB84"/>
        <color rgb="FF63BE7B"/>
      </colorScale>
    </cfRule>
    <cfRule type="colorScale" priority="50">
      <colorScale>
        <cfvo type="min"/>
        <cfvo type="percentile" val="50"/>
        <cfvo type="max"/>
        <color rgb="FFF8696B"/>
        <color rgb="FFFFEB84"/>
        <color rgb="FF63BE7B"/>
      </colorScale>
    </cfRule>
  </conditionalFormatting>
  <conditionalFormatting sqref="E54">
    <cfRule type="expression" dxfId="11" priority="36" stopIfTrue="1">
      <formula>$C54=TODAY()</formula>
    </cfRule>
  </conditionalFormatting>
  <conditionalFormatting sqref="E47">
    <cfRule type="expression" dxfId="10" priority="45" stopIfTrue="1">
      <formula>$C47=TODAY()</formula>
    </cfRule>
  </conditionalFormatting>
  <conditionalFormatting sqref="E47">
    <cfRule type="colorScale" priority="43">
      <colorScale>
        <cfvo type="min"/>
        <cfvo type="num" val="50"/>
        <cfvo type="max"/>
        <color rgb="FFF8696B"/>
        <color rgb="FFFFEB84"/>
        <color rgb="FF63BE7B"/>
      </colorScale>
    </cfRule>
    <cfRule type="colorScale" priority="44">
      <colorScale>
        <cfvo type="min"/>
        <cfvo type="percentile" val="50"/>
        <cfvo type="max"/>
        <color rgb="FFF8696B"/>
        <color rgb="FFFFEB84"/>
        <color rgb="FF63BE7B"/>
      </colorScale>
    </cfRule>
  </conditionalFormatting>
  <conditionalFormatting sqref="E68">
    <cfRule type="expression" dxfId="9" priority="42" stopIfTrue="1">
      <formula>$C68=TODAY()</formula>
    </cfRule>
  </conditionalFormatting>
  <conditionalFormatting sqref="E68">
    <cfRule type="colorScale" priority="40">
      <colorScale>
        <cfvo type="min"/>
        <cfvo type="num" val="50"/>
        <cfvo type="max"/>
        <color rgb="FFF8696B"/>
        <color rgb="FFFFEB84"/>
        <color rgb="FF63BE7B"/>
      </colorScale>
    </cfRule>
    <cfRule type="colorScale" priority="41">
      <colorScale>
        <cfvo type="min"/>
        <cfvo type="percentile" val="50"/>
        <cfvo type="max"/>
        <color rgb="FFF8696B"/>
        <color rgb="FFFFEB84"/>
        <color rgb="FF63BE7B"/>
      </colorScale>
    </cfRule>
  </conditionalFormatting>
  <conditionalFormatting sqref="E40">
    <cfRule type="expression" dxfId="8" priority="33" stopIfTrue="1">
      <formula>$C40=TODAY()</formula>
    </cfRule>
  </conditionalFormatting>
  <conditionalFormatting sqref="E54">
    <cfRule type="colorScale" priority="34">
      <colorScale>
        <cfvo type="min"/>
        <cfvo type="num" val="50"/>
        <cfvo type="max"/>
        <color rgb="FFF8696B"/>
        <color rgb="FFFFEB84"/>
        <color rgb="FF63BE7B"/>
      </colorScale>
    </cfRule>
    <cfRule type="colorScale" priority="35">
      <colorScale>
        <cfvo type="min"/>
        <cfvo type="percentile" val="50"/>
        <cfvo type="max"/>
        <color rgb="FFF8696B"/>
        <color rgb="FFFFEB84"/>
        <color rgb="FF63BE7B"/>
      </colorScale>
    </cfRule>
  </conditionalFormatting>
  <conditionalFormatting sqref="E40">
    <cfRule type="colorScale" priority="31">
      <colorScale>
        <cfvo type="min"/>
        <cfvo type="num" val="50"/>
        <cfvo type="max"/>
        <color rgb="FFF8696B"/>
        <color rgb="FFFFEB84"/>
        <color rgb="FF63BE7B"/>
      </colorScale>
    </cfRule>
    <cfRule type="colorScale" priority="32">
      <colorScale>
        <cfvo type="min"/>
        <cfvo type="percentile" val="50"/>
        <cfvo type="max"/>
        <color rgb="FFF8696B"/>
        <color rgb="FFFFEB84"/>
        <color rgb="FF63BE7B"/>
      </colorScale>
    </cfRule>
  </conditionalFormatting>
  <conditionalFormatting sqref="E89">
    <cfRule type="expression" dxfId="7" priority="30" stopIfTrue="1">
      <formula>$C89=TODAY()</formula>
    </cfRule>
  </conditionalFormatting>
  <conditionalFormatting sqref="E89">
    <cfRule type="colorScale" priority="28">
      <colorScale>
        <cfvo type="min"/>
        <cfvo type="num" val="50"/>
        <cfvo type="max"/>
        <color rgb="FFF8696B"/>
        <color rgb="FFFFEB84"/>
        <color rgb="FF63BE7B"/>
      </colorScale>
    </cfRule>
    <cfRule type="colorScale" priority="29">
      <colorScale>
        <cfvo type="min"/>
        <cfvo type="percentile" val="50"/>
        <cfvo type="max"/>
        <color rgb="FFF8696B"/>
        <color rgb="FFFFEB84"/>
        <color rgb="FF63BE7B"/>
      </colorScale>
    </cfRule>
  </conditionalFormatting>
  <conditionalFormatting sqref="E82">
    <cfRule type="expression" dxfId="6" priority="27" stopIfTrue="1">
      <formula>$C82=TODAY()</formula>
    </cfRule>
  </conditionalFormatting>
  <conditionalFormatting sqref="E82">
    <cfRule type="colorScale" priority="25">
      <colorScale>
        <cfvo type="min"/>
        <cfvo type="num" val="50"/>
        <cfvo type="max"/>
        <color rgb="FFF8696B"/>
        <color rgb="FFFFEB84"/>
        <color rgb="FF63BE7B"/>
      </colorScale>
    </cfRule>
    <cfRule type="colorScale" priority="26">
      <colorScale>
        <cfvo type="min"/>
        <cfvo type="percentile" val="50"/>
        <cfvo type="max"/>
        <color rgb="FFF8696B"/>
        <color rgb="FFFFEB84"/>
        <color rgb="FF63BE7B"/>
      </colorScale>
    </cfRule>
  </conditionalFormatting>
  <conditionalFormatting sqref="E75">
    <cfRule type="expression" dxfId="5" priority="24" stopIfTrue="1">
      <formula>$C75=TODAY()</formula>
    </cfRule>
  </conditionalFormatting>
  <conditionalFormatting sqref="E75">
    <cfRule type="colorScale" priority="22">
      <colorScale>
        <cfvo type="min"/>
        <cfvo type="num" val="50"/>
        <cfvo type="max"/>
        <color rgb="FFF8696B"/>
        <color rgb="FFFFEB84"/>
        <color rgb="FF63BE7B"/>
      </colorScale>
    </cfRule>
    <cfRule type="colorScale" priority="23">
      <colorScale>
        <cfvo type="min"/>
        <cfvo type="percentile" val="50"/>
        <cfvo type="max"/>
        <color rgb="FFF8696B"/>
        <color rgb="FFFFEB84"/>
        <color rgb="FF63BE7B"/>
      </colorScale>
    </cfRule>
  </conditionalFormatting>
  <conditionalFormatting sqref="E33">
    <cfRule type="expression" dxfId="4" priority="18" stopIfTrue="1">
      <formula>$C33=TODAY()</formula>
    </cfRule>
  </conditionalFormatting>
  <conditionalFormatting sqref="E33">
    <cfRule type="colorScale" priority="16">
      <colorScale>
        <cfvo type="min"/>
        <cfvo type="num" val="50"/>
        <cfvo type="max"/>
        <color rgb="FFF8696B"/>
        <color rgb="FFFFEB84"/>
        <color rgb="FF63BE7B"/>
      </colorScale>
    </cfRule>
    <cfRule type="colorScale" priority="17">
      <colorScale>
        <cfvo type="min"/>
        <cfvo type="percentile" val="50"/>
        <cfvo type="max"/>
        <color rgb="FFF8696B"/>
        <color rgb="FFFFEB84"/>
        <color rgb="FF63BE7B"/>
      </colorScale>
    </cfRule>
  </conditionalFormatting>
  <conditionalFormatting sqref="E26">
    <cfRule type="expression" dxfId="3" priority="15" stopIfTrue="1">
      <formula>$C26=TODAY()</formula>
    </cfRule>
  </conditionalFormatting>
  <conditionalFormatting sqref="E26">
    <cfRule type="colorScale" priority="13">
      <colorScale>
        <cfvo type="min"/>
        <cfvo type="num" val="50"/>
        <cfvo type="max"/>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E53">
    <cfRule type="expression" dxfId="2" priority="12" stopIfTrue="1">
      <formula>$C53=TODAY()</formula>
    </cfRule>
  </conditionalFormatting>
  <conditionalFormatting sqref="E53">
    <cfRule type="colorScale" priority="10">
      <colorScale>
        <cfvo type="min"/>
        <cfvo type="num" val="50"/>
        <cfvo type="max"/>
        <color rgb="FFF8696B"/>
        <color rgb="FFFFEB84"/>
        <color rgb="FF63BE7B"/>
      </colorScale>
    </cfRule>
    <cfRule type="colorScale" priority="11">
      <colorScale>
        <cfvo type="min"/>
        <cfvo type="percentile" val="50"/>
        <cfvo type="max"/>
        <color rgb="FFF8696B"/>
        <color rgb="FFFFEB84"/>
        <color rgb="FF63BE7B"/>
      </colorScale>
    </cfRule>
  </conditionalFormatting>
  <conditionalFormatting sqref="D70:E73 D74">
    <cfRule type="expression" dxfId="1" priority="6" stopIfTrue="1">
      <formula>$C70=TODAY()</formula>
    </cfRule>
  </conditionalFormatting>
  <conditionalFormatting sqref="D70:E73 D74">
    <cfRule type="colorScale" priority="4">
      <colorScale>
        <cfvo type="min"/>
        <cfvo type="num" val="50"/>
        <cfvo type="max"/>
        <color rgb="FFF8696B"/>
        <color rgb="FFFFEB84"/>
        <color rgb="FF63BE7B"/>
      </colorScale>
    </cfRule>
    <cfRule type="colorScale" priority="5">
      <colorScale>
        <cfvo type="min"/>
        <cfvo type="percentile" val="50"/>
        <cfvo type="max"/>
        <color rgb="FFF8696B"/>
        <color rgb="FFFFEB84"/>
        <color rgb="FF63BE7B"/>
      </colorScale>
    </cfRule>
  </conditionalFormatting>
  <conditionalFormatting sqref="E8">
    <cfRule type="expression" dxfId="0" priority="3" stopIfTrue="1">
      <formula>$C8=TODAY()</formula>
    </cfRule>
  </conditionalFormatting>
  <conditionalFormatting sqref="E8">
    <cfRule type="colorScale" priority="1">
      <colorScale>
        <cfvo type="min"/>
        <cfvo type="num" val="50"/>
        <cfvo type="max"/>
        <color rgb="FFF8696B"/>
        <color rgb="FFFFEB84"/>
        <color rgb="FF63BE7B"/>
      </colorScale>
    </cfRule>
    <cfRule type="colorScale" priority="2">
      <colorScale>
        <cfvo type="min"/>
        <cfvo type="percentile" val="50"/>
        <cfvo type="max"/>
        <color rgb="FFF8696B"/>
        <color rgb="FFFFEB84"/>
        <color rgb="FF63BE7B"/>
      </colorScale>
    </cfRule>
  </conditionalFormatting>
  <pageMargins left="0.75" right="0.75" top="1" bottom="1" header="0.4921259845" footer="0.4921259845"/>
  <pageSetup paperSize="9" scale="71" fitToWidth="2" fitToHeight="2" orientation="landscape" r:id="rId1"/>
  <rowBreaks count="1" manualBreakCount="1">
    <brk id="54" max="17" man="1"/>
  </rowBreaks>
  <colBreaks count="1" manualBreakCount="1">
    <brk id="10" min="9" max="102" man="1"/>
  </colBreaks>
  <ignoredErrors>
    <ignoredError sqref="F37"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ULTRA-MARIN 2022</vt:lpstr>
      <vt:lpstr>'ULTRA-MARIN 2022'!Impression_des_titres</vt:lpstr>
      <vt:lpstr>'ULTRA-MARIN 2022'!Zone_d_impression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Hervé POUTEAU</dc:creator>
  <cp:lastModifiedBy>Denis Lapalus (Mon Epargne Online)</cp:lastModifiedBy>
  <cp:lastPrinted>2016-06-27T14:04:13Z</cp:lastPrinted>
  <dcterms:created xsi:type="dcterms:W3CDTF">2000-01-06T12:46:50Z</dcterms:created>
  <dcterms:modified xsi:type="dcterms:W3CDTF">2022-04-19T05:40:39Z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c87cd3fa-dae7-46c0-b61a-f048f69ed642</vt:lpwstr>
  </property>
</Properties>
</file>